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7950" windowWidth="19035" windowHeight="8445"/>
  </bookViews>
  <sheets>
    <sheet name="งบแสดงฐานะการเงิน" sheetId="1" r:id="rId1"/>
    <sheet name="หมายเหตุ 1" sheetId="2" r:id="rId2"/>
    <sheet name="กระดาษทำการงบทรัพย์สิน" sheetId="5" r:id="rId3"/>
    <sheet name="หมายเหตุ 2" sheetId="6" r:id="rId4"/>
    <sheet name="หมายเหตุ 3-4" sheetId="3" r:id="rId5"/>
    <sheet name="หมายเหตุ 5" sheetId="8" r:id="rId6"/>
    <sheet name="หมายเหตุ 6-9" sheetId="9" r:id="rId7"/>
    <sheet name="หมายเหตุ 10-11" sheetId="10" r:id="rId8"/>
    <sheet name="หมายเหตุ 12-15" sheetId="11" r:id="rId9"/>
    <sheet name="หมายเหตุ 16" sheetId="12" r:id="rId10"/>
    <sheet name="แนบท้ายหมายเหตุ 16" sheetId="13" r:id="rId11"/>
    <sheet name="หมายเหตุ 17" sheetId="14" r:id="rId12"/>
    <sheet name="Sheet1" sheetId="15" r:id="rId13"/>
  </sheets>
  <definedNames>
    <definedName name="_xlnm.Print_Titles" localSheetId="10">'แนบท้ายหมายเหตุ 16'!$1:$8</definedName>
    <definedName name="_xlnm.Print_Titles" localSheetId="11">'หมายเหตุ 17'!$1:$8</definedName>
    <definedName name="_xlnm.Print_Titles" localSheetId="5">'หมายเหตุ 5'!$1:$3</definedName>
  </definedNames>
  <calcPr calcId="152511"/>
</workbook>
</file>

<file path=xl/calcChain.xml><?xml version="1.0" encoding="utf-8"?>
<calcChain xmlns="http://schemas.openxmlformats.org/spreadsheetml/2006/main">
  <c r="J32" i="5" l="1"/>
  <c r="G13" i="5"/>
  <c r="D15" i="6" s="1"/>
  <c r="G14" i="5"/>
  <c r="D16" i="6" s="1"/>
  <c r="G12" i="5"/>
  <c r="D14" i="6" s="1"/>
  <c r="J15" i="5"/>
  <c r="F27" i="3"/>
  <c r="F22" i="9"/>
  <c r="G34" i="5"/>
  <c r="E35" i="5"/>
  <c r="J21" i="5"/>
  <c r="L16" i="5"/>
  <c r="L9" i="5"/>
  <c r="L10" i="5" s="1"/>
  <c r="L17" i="5" s="1"/>
  <c r="J18" i="5"/>
  <c r="E20" i="5"/>
  <c r="G15" i="5"/>
  <c r="D17" i="6" s="1"/>
  <c r="E23" i="5" l="1"/>
  <c r="J17" i="5" s="1"/>
  <c r="E27" i="5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12" i="8"/>
  <c r="F31" i="8"/>
  <c r="E31" i="8"/>
  <c r="H21" i="12"/>
  <c r="E53" i="13"/>
  <c r="G14" i="13"/>
  <c r="G17" i="13"/>
  <c r="G18" i="13"/>
  <c r="G20" i="13"/>
  <c r="G22" i="13"/>
  <c r="G23" i="13"/>
  <c r="G24" i="13"/>
  <c r="G25" i="13"/>
  <c r="G26" i="13"/>
  <c r="G27" i="13"/>
  <c r="G28" i="13"/>
  <c r="G29" i="13"/>
  <c r="G30" i="13"/>
  <c r="G31" i="13"/>
  <c r="G11" i="13"/>
  <c r="E8" i="8"/>
  <c r="J19" i="5" l="1"/>
  <c r="J22" i="5"/>
  <c r="J25" i="5" s="1"/>
  <c r="E29" i="5"/>
  <c r="G18" i="14"/>
  <c r="D18" i="14"/>
  <c r="E18" i="14"/>
  <c r="F18" i="14"/>
  <c r="H18" i="14"/>
  <c r="G32" i="5"/>
  <c r="F11" i="6" s="1"/>
  <c r="H53" i="1"/>
  <c r="F15" i="11"/>
  <c r="H58" i="1"/>
  <c r="H48" i="1"/>
  <c r="H25" i="1"/>
  <c r="H20" i="1"/>
  <c r="H26" i="1" l="1"/>
  <c r="H54" i="1"/>
  <c r="H59" i="1" s="1"/>
  <c r="J62" i="1" l="1"/>
  <c r="J60" i="1"/>
  <c r="F35" i="5"/>
  <c r="D35" i="5"/>
  <c r="G33" i="5"/>
  <c r="F12" i="6" s="1"/>
  <c r="F10" i="12"/>
  <c r="H11" i="12" s="1"/>
  <c r="J15" i="12" s="1"/>
  <c r="J16" i="12" s="1"/>
  <c r="H42" i="13" l="1"/>
  <c r="F42" i="13"/>
  <c r="E42" i="13"/>
  <c r="D42" i="13"/>
  <c r="G9" i="13"/>
  <c r="G42" i="13" s="1"/>
  <c r="F21" i="11" l="1"/>
  <c r="F12" i="9"/>
  <c r="F7" i="9"/>
  <c r="F18" i="3"/>
  <c r="H18" i="3" s="1"/>
  <c r="G34" i="11" l="1"/>
  <c r="D34" i="11"/>
  <c r="G14" i="10"/>
  <c r="D35" i="8"/>
  <c r="C35" i="8"/>
  <c r="C31" i="8"/>
  <c r="C11" i="8"/>
  <c r="D11" i="8"/>
  <c r="F29" i="5"/>
  <c r="G31" i="5"/>
  <c r="G35" i="5" s="1"/>
  <c r="G28" i="5"/>
  <c r="D30" i="6" s="1"/>
  <c r="G27" i="5"/>
  <c r="D29" i="6" s="1"/>
  <c r="G26" i="5"/>
  <c r="D28" i="6" s="1"/>
  <c r="G25" i="5"/>
  <c r="D27" i="6" s="1"/>
  <c r="G24" i="5"/>
  <c r="D26" i="6" s="1"/>
  <c r="G23" i="5"/>
  <c r="D25" i="6" s="1"/>
  <c r="G22" i="5"/>
  <c r="D24" i="6" s="1"/>
  <c r="G21" i="5"/>
  <c r="D23" i="6" s="1"/>
  <c r="G20" i="5"/>
  <c r="D22" i="6" s="1"/>
  <c r="G19" i="5"/>
  <c r="D21" i="6" s="1"/>
  <c r="G18" i="5"/>
  <c r="G17" i="5"/>
  <c r="D19" i="6" s="1"/>
  <c r="G11" i="5"/>
  <c r="D13" i="6" s="1"/>
  <c r="G10" i="5"/>
  <c r="D12" i="6" s="1"/>
  <c r="G9" i="5"/>
  <c r="D11" i="6" s="1"/>
  <c r="G8" i="5"/>
  <c r="D10" i="6" s="1"/>
  <c r="D29" i="5"/>
  <c r="D20" i="6" l="1"/>
  <c r="D31" i="6" s="1"/>
  <c r="G29" i="5"/>
  <c r="J35" i="5" s="1"/>
  <c r="C36" i="8"/>
  <c r="F10" i="6"/>
  <c r="F31" i="6" s="1"/>
  <c r="D31" i="8"/>
  <c r="D36" i="8" s="1"/>
  <c r="H27" i="12"/>
</calcChain>
</file>

<file path=xl/comments1.xml><?xml version="1.0" encoding="utf-8"?>
<comments xmlns="http://schemas.openxmlformats.org/spreadsheetml/2006/main">
  <authors>
    <author>Member of Update24h</author>
  </authors>
  <commentList>
    <comment ref="D34" authorId="0" shapeId="0">
      <text>
        <r>
          <rPr>
            <b/>
            <sz val="8"/>
            <color indexed="81"/>
            <rFont val="Tahoma"/>
            <family val="2"/>
          </rPr>
          <t>Member of Update24h: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<sst xmlns="http://schemas.openxmlformats.org/spreadsheetml/2006/main" count="394" uniqueCount="251">
  <si>
    <t>เทศบาลตำบลลานข่อย</t>
  </si>
  <si>
    <t>งบแสดงฐานะการเงิน</t>
  </si>
  <si>
    <t>ทรัพย์สินตามงบทรัพย์สิน</t>
  </si>
  <si>
    <t>สินทรัพย์</t>
  </si>
  <si>
    <t>หมายเหตุ</t>
  </si>
  <si>
    <t>สินทรัพย์สินหมุนเวียน</t>
  </si>
  <si>
    <t>เงินสดและเงินฝากธนาคาร</t>
  </si>
  <si>
    <t>เงินฝาก ก.ส.อ.</t>
  </si>
  <si>
    <t>เงินฝาก ก.ส.ท.</t>
  </si>
  <si>
    <t>ลูกหนี้เงินยืม</t>
  </si>
  <si>
    <t>รายได้จากรัฐบาลค้างรับ</t>
  </si>
  <si>
    <t>ลูกหนี้ค่าภาษี</t>
  </si>
  <si>
    <t>ลูกหนี้รายได้อื่น ๆ</t>
  </si>
  <si>
    <t>ลูกหนี้เงินทุนโครงการเศรษฐกิจชุมชน</t>
  </si>
  <si>
    <t xml:space="preserve">ลูกหนี้อื่น ๆ </t>
  </si>
  <si>
    <t>ลูกหนี้เงินยืมเงินสะสม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</si>
  <si>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</si>
  <si>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</si>
  <si>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</si>
  <si>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หุ้นในโรงพิมพ์อาสารักษาดินแดน</t>
  </si>
  <si>
    <t>ทรัพย์สินเกิดจากเงินกู้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</si>
  <si>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</si>
  <si>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</si>
  <si>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</si>
  <si>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หมายเหตุประกอบงบแสดงฐานะการเงินเป็นส่วนหนึ่งของงบการเงินนี้</t>
  </si>
  <si>
    <t>ทุนทรัพย์สิน</t>
  </si>
  <si>
    <t>หนี้สิน</t>
  </si>
  <si>
    <t>หนี้สินหมุนเวียน</t>
  </si>
  <si>
    <t>ฏีกาค้างจ่าย</t>
  </si>
  <si>
    <t>รายจ่ายผัดส่งใบสำคัญ</t>
  </si>
  <si>
    <t>เงินรับฝาก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</si>
  <si>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</si>
  <si>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</si>
  <si>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</si>
  <si>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เจ้าหนี้เงินกู้</t>
  </si>
  <si>
    <t>หนี้สินไม่หมุนเวียนอื่น</t>
  </si>
  <si>
    <t>รวมหนี้สินไม่หมุนเวียน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</si>
  <si>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</si>
  <si>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</si>
  <si>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</si>
  <si>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</si>
  <si>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</si>
  <si>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</si>
  <si>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สำหรับปี สิ้นสุดวันที่ 30 กันยายน  2558</t>
  </si>
  <si>
    <t>ข้อมูลทั่วไป</t>
  </si>
  <si>
    <t>ข้อมูลทั่วไปขององค์กรปกครองส่วนท้องถิ่น</t>
  </si>
  <si>
    <t>หมายเหตุ 1 สรุปนโยบายการบัญชีที่สำคัญ</t>
  </si>
  <si>
    <t>หลักเกณฑ์ในการจัดทำงบแสดงฐานะการเงิน</t>
  </si>
  <si>
    <t>การบันทึกบัญชีเพื่อจัดทำงบแสดงฐานะการเงินเป็นไปตามเกณฑ์คงค้าง ตามประกาศ</t>
  </si>
  <si>
    <t>กระทรวงมหาดไทย เรื่อง หลักเกณฑ์และวิธีปฎิบัติการบันทึกบัญชี การจัดทำทะเบียน และรายงานการเงิน</t>
  </si>
  <si>
    <t>ขององค์กรปกครองส่วนท้องถิ่น เมื่อวันที่ 20 มีนาคม พ.ศ. 2558 และหนังสือสั่งการที่เกี่ยวข้อง</t>
  </si>
  <si>
    <t>กระดาษทำการงบทรัพย์สิน</t>
  </si>
  <si>
    <t>ประเภททรัพย์สิน</t>
  </si>
  <si>
    <t>ยกมา</t>
  </si>
  <si>
    <t>รับเพิ่ม</t>
  </si>
  <si>
    <t>จำหน่าย</t>
  </si>
  <si>
    <t>ยกไป</t>
  </si>
  <si>
    <t>ก.</t>
  </si>
  <si>
    <t>อสังหาริมทรัพย์</t>
  </si>
  <si>
    <t>ที่ดิน</t>
  </si>
  <si>
    <t>อาคารสำนักงาน</t>
  </si>
  <si>
    <t>ระบบประปา</t>
  </si>
  <si>
    <t>ทั่วไป</t>
  </si>
  <si>
    <t>ข.</t>
  </si>
  <si>
    <t>สังหาริมทรัพย์</t>
  </si>
  <si>
    <t>ครุภัณฑ์สำนักงาน</t>
  </si>
  <si>
    <t>ครุภัณฑ์การศึกษา</t>
  </si>
  <si>
    <t>ครุภัณฑ์ยานพาหนะและขนส่ง</t>
  </si>
  <si>
    <t>ครุภัณฑ์การเกษตร</t>
  </si>
  <si>
    <t>ครุภัณฑ์ก่อสร้าง</t>
  </si>
  <si>
    <t>ครุภัณฑ์ไฟฟ้าและวิทยุ</t>
  </si>
  <si>
    <t>ครุภัณฑ์โฆษณาและเผยแพร่</t>
  </si>
  <si>
    <t>ครุภัณฑ์งานบ้านงานครัว</t>
  </si>
  <si>
    <t>ครุภัณฑ์โรงงาน</t>
  </si>
  <si>
    <t>ครุภัณฑ์สำรวจ</t>
  </si>
  <si>
    <t>ครุภัณฑ์คอมพิวเตอร์</t>
  </si>
  <si>
    <t>ครุภัณฑ์อื่น</t>
  </si>
  <si>
    <t>รวม</t>
  </si>
  <si>
    <t>ทรัพย์สินเกิดจาก</t>
  </si>
  <si>
    <t>รายได้เทศบาล</t>
  </si>
  <si>
    <t>หมายเหตุ 2 งบทรัพย์สิน</t>
  </si>
  <si>
    <t>ราคาทรัพย์สิน</t>
  </si>
  <si>
    <t>แหล่งที่มาของทรัพย์สินทั้งหมด</t>
  </si>
  <si>
    <t>ชื่อ</t>
  </si>
  <si>
    <t>จำนวนเงิน</t>
  </si>
  <si>
    <t>1. รายได้เทศบาล</t>
  </si>
  <si>
    <t>ทรัพย์สินที่ให้ยืม ยกเว้นทรัพย์สินที่จัดไว้เพื่อเป็นการให้บริการสาธารณะ</t>
  </si>
  <si>
    <t xml:space="preserve"> </t>
  </si>
  <si>
    <t>หมายเหตุ 3 เงินสดและเงินฝากธนาคาร</t>
  </si>
  <si>
    <t>หมายเหตุ 5 ลูกหนี้ค่าภาษี</t>
  </si>
  <si>
    <t>ประเภทลูกหนี้</t>
  </si>
  <si>
    <t>ประจำปี</t>
  </si>
  <si>
    <t>จำนวนราย</t>
  </si>
  <si>
    <t>ลูกหนี้ภาษีโรงเรือนและที่ดิน</t>
  </si>
  <si>
    <t>ลูกหนี้ภาษีบำรุงท้องที่</t>
  </si>
  <si>
    <t>ลูกหนี้ภาษีป้าย</t>
  </si>
  <si>
    <t>รวมทั้งสิ้น</t>
  </si>
  <si>
    <t xml:space="preserve">หมายเหตุ 6 ลูกหนี้รายได้อื่น ๆ </t>
  </si>
  <si>
    <t>ลูกหนี้ค่าน้ำประปา</t>
  </si>
  <si>
    <t>หมายเหตุ 7 ลูกหนี้อื่นๆ</t>
  </si>
  <si>
    <t>หมายเหตุ 8 สินทรัพย์หมุนเวียนอื่น</t>
  </si>
  <si>
    <t>หมายเหตุ 9 สินทรัพย์ไม่หมุนเวียนอื่น</t>
  </si>
  <si>
    <t>หมายเหตุ 10 รายจ่ายค้างจ่าย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</si>
  <si>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</si>
  <si>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</si>
  <si>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</si>
  <si>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</si>
  <si>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</si>
  <si>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</si>
  <si>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การศึกษา</t>
  </si>
  <si>
    <t>บริหารงานทั่วไป</t>
  </si>
  <si>
    <t>เกี่ยวกับการศึกษา</t>
  </si>
  <si>
    <t>ค่าวัสดุ</t>
  </si>
  <si>
    <t>อาหารเสริม(นม)</t>
  </si>
  <si>
    <t>จัดซื้ออาหารเสริม(นม)</t>
  </si>
  <si>
    <t>ค่าที่ดินและสิ่งก่อสร้าง</t>
  </si>
  <si>
    <t>เงินงประมาณ</t>
  </si>
  <si>
    <t>เงินงบประมาณ</t>
  </si>
  <si>
    <t>หมายเหตุ 11 ฏีกาค้างจ่าย</t>
  </si>
  <si>
    <t>หมายเหตุ 12 เงินรับฝาก</t>
  </si>
  <si>
    <t>หมายเหตุ 13 หนี้สินหมุนเวียนอื่น</t>
  </si>
  <si>
    <t>หมายเหตุ 14 เจ้าหนี้เงินกู้</t>
  </si>
  <si>
    <t>ชื่อเจ้าหนี้</t>
  </si>
  <si>
    <t>โครงการที่ขอกู้</t>
  </si>
  <si>
    <t>สัญญากู้เงิน</t>
  </si>
  <si>
    <t>เลขที่</t>
  </si>
  <si>
    <t>ลงวันที่</t>
  </si>
  <si>
    <t>เงินต้นค้างชำระ</t>
  </si>
  <si>
    <t>ปีสิ้นสุดสัญญา</t>
  </si>
  <si>
    <t xml:space="preserve">      ทั้งนี้ เทศบาลตำบลลานข่อย มียอดเงินที่ได้รับอนุมัติให้กู้เงินและทำสัญญากู้เงินแล้วอยู่ระหว่างการรับเงิน จำนวน</t>
  </si>
  <si>
    <t>บาท</t>
  </si>
  <si>
    <t>หมายเหตุ 15 หนี้สินไม่หมุนเวียนอื่น</t>
  </si>
  <si>
    <t>หมายเหตุ 16 เงินสะสม</t>
  </si>
  <si>
    <t>เงินทุนส่งเสริมกิจการ</t>
  </si>
  <si>
    <t>เทศบาล (ก.ส.ท.)</t>
  </si>
  <si>
    <t>ก่อสร้าอาคารสำนักงาน</t>
  </si>
  <si>
    <t>1493/60/2558</t>
  </si>
  <si>
    <t>3 เม.ย. 2558</t>
  </si>
  <si>
    <t>สัญญา 10 ปี</t>
  </si>
  <si>
    <t>พ.ศ. 2568</t>
  </si>
  <si>
    <t>จำนวนเงินที่ได้รับ</t>
  </si>
  <si>
    <t>อนุมัติ</t>
  </si>
  <si>
    <t>ก่อหนี้ผูกพัน</t>
  </si>
  <si>
    <t>เบิกจ่ายแล้ว</t>
  </si>
  <si>
    <t>คงหลือ</t>
  </si>
  <si>
    <t>ยังไม่ก่อหนี้</t>
  </si>
  <si>
    <t>เงินฝากรับภาษีหัก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</si>
  <si>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</si>
  <si>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</si>
  <si>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เงินรับฝากประกันสังคม</t>
  </si>
  <si>
    <t>เงินรับฝากเงินทุนโครงการเศรษฐกิจชุมชน</t>
  </si>
  <si>
    <t>เงินรับฝากเงินรอคืนจังหวัด</t>
  </si>
  <si>
    <t>เงินรับฝากอื่น</t>
  </si>
  <si>
    <t xml:space="preserve"> - เงินรับฝากค่าขายแบบแปลน</t>
  </si>
  <si>
    <t>เป็นเงิน</t>
  </si>
  <si>
    <t>"</t>
  </si>
  <si>
    <t>เงินฝากธนาคาร ประเภทออมทรัพย์/เผื่อเรียก</t>
  </si>
  <si>
    <t xml:space="preserve"> - ธกส. เลขที่ 645-2-40842-7</t>
  </si>
  <si>
    <t xml:space="preserve"> - ธกส. เลขที่ 645-2-47377-9</t>
  </si>
  <si>
    <t xml:space="preserve"> - กรุงไทย เลขที่ 908-1-85799-1</t>
  </si>
  <si>
    <t xml:space="preserve"> - กรุงไทย เลขที่ 980-3-14663-7</t>
  </si>
  <si>
    <t xml:space="preserve"> - ออมสิน เลขที่ 020087290365</t>
  </si>
  <si>
    <t>เงินฝากธนาคาร ประเภทกระแสรายวัน</t>
  </si>
  <si>
    <t xml:space="preserve"> - ธกส. เลขที่ 645-5-00014-9</t>
  </si>
  <si>
    <t xml:space="preserve"> - กรุงไทย เลขที่ 908-6-04521-9</t>
  </si>
  <si>
    <t xml:space="preserve"> - กรุงไทย เลขที่ 980-3-14662-9</t>
  </si>
  <si>
    <t>เงินสด</t>
  </si>
  <si>
    <t>หมายเหตุ 4 รายได้จากรัฐบาลค้างรับ</t>
  </si>
  <si>
    <t>ลูกหนี้กองทุนหมุนเวียน</t>
  </si>
  <si>
    <t>เงินเกินบัญชี</t>
  </si>
  <si>
    <t xml:space="preserve"> -</t>
  </si>
  <si>
    <t>ค่าบำรุงรักษาและปรับปรุงที่ดิน</t>
  </si>
  <si>
    <t>และสิ่งก่อสร้าง</t>
  </si>
  <si>
    <t>รายละเอียดแนบท้ายหมายเหตุ 16 เงินสะสม</t>
  </si>
  <si>
    <t>รายรับจริงสูงกว่ารายจ่ายจริง</t>
  </si>
  <si>
    <r>
      <t xml:space="preserve">หัก </t>
    </r>
    <r>
      <rPr>
        <sz val="16"/>
        <color theme="1"/>
        <rFont val="TH SarabunPSK"/>
        <family val="2"/>
      </rPr>
      <t xml:space="preserve"> 25% ของรายรับจริงสูงกว่ารายจ่ายจริง</t>
    </r>
  </si>
  <si>
    <t>(เงินทุนสำรองเงินสะสม)</t>
  </si>
  <si>
    <t>บวก</t>
  </si>
  <si>
    <t>รายรับจริงสูงกว่ารายจ่ายจริงหลังหักเงินทุนสำรองเงินสะสม</t>
  </si>
  <si>
    <t>หัก</t>
  </si>
  <si>
    <t>จ่ายขาดเงินสะสม</t>
  </si>
  <si>
    <t>เงินสะสม 30 กันยายน  2558</t>
  </si>
  <si>
    <t>เงินกองทุนหมุนเวียน</t>
  </si>
  <si>
    <t>ทรัพย์สินเกิดจากเงินกู้ที่ชำระหนี้แล้ว</t>
  </si>
  <si>
    <t>(ผลต่างระหว่างทรัพย์สินเกิดจากเงินกู้และเจ้าหนี้เงินกู้)</t>
  </si>
  <si>
    <t>เงินสะสมทื่สามารถนำไปใช้ได้</t>
  </si>
  <si>
    <t xml:space="preserve"> - ค่าปรับหน้าฎีกา</t>
  </si>
  <si>
    <t>เจ้าหนี้เงินสะสม</t>
  </si>
  <si>
    <t>เงินกู้</t>
  </si>
  <si>
    <t>รับโอน(ส่วนจังหวัดภาคใต้อ่าวไทย)</t>
  </si>
  <si>
    <t>2. เงินกู้</t>
  </si>
  <si>
    <t>3. รับโอน</t>
  </si>
  <si>
    <t>เบิกค่าก่อสร้าอาคาร สนง. 2 วงด</t>
  </si>
  <si>
    <t>หมายเหตุ 17 เงินทุนสำรองเงินสะสม</t>
  </si>
  <si>
    <t>(บันทึกใน Microsoft word)</t>
  </si>
  <si>
    <t>รายจ่ายค้างจ่าย</t>
  </si>
  <si>
    <t>ทรัพย์สินที่แสดงตามงบทรัพย์สินเป็นกรรมสิทธิ์ของเทศบาลตำบลลานข่อย และเทศบาลตำบลลานข่อย ใช้ประโยชน์โดยตรง รวมทั้ง</t>
  </si>
  <si>
    <t>สำหรับปี สิ้นสุดวันที่ 30 กันยายน 2559</t>
  </si>
  <si>
    <t xml:space="preserve"> - กรุงไทย เลขที่ 984-0-22584-7</t>
  </si>
  <si>
    <t>บริหารทั่วไป</t>
  </si>
  <si>
    <t>ค่าครุภัณฑ์</t>
  </si>
  <si>
    <t>จัดซื้อลิฟท์โดยสาร</t>
  </si>
  <si>
    <t>พร้อมติดตั้ง</t>
  </si>
  <si>
    <t>เงินสะสม 1 ตุลาคม  2559</t>
  </si>
  <si>
    <t>รับคืนเงินอุดหนุนค่าอาหารกลางวัน</t>
  </si>
  <si>
    <t>รับคืนเงินเบี้ยยังชีพ(ปรับปรุงบัญชี)</t>
  </si>
  <si>
    <t>รับคืนเบี้ยยังชีพคนชรา</t>
  </si>
  <si>
    <t>- โครงการต่อเติมหอประชุมหมู่บ้าน ม.7</t>
  </si>
  <si>
    <t>- โครงการจ้างเหมาพร้อมปรับเกลี่ยแต่งบดอัด</t>
  </si>
  <si>
    <t>เรียบผิวจราจรถ.สายควนยาว-ไสเพชร ม.9</t>
  </si>
  <si>
    <t>- โครงการจ้างเหมาปรับปรุงซ่อมแซมทางเข้า</t>
  </si>
  <si>
    <t>ถนนสายปากทางเข้าสวนเจ้าเย็น ม.9</t>
  </si>
  <si>
    <t>- โครงการจ้างเหมาปรับเกลี่ยแต่งบดอัดเรียบผิว</t>
  </si>
  <si>
    <t>จราจรถ.สายสำนักสงฆ์สุรินทร์ประชาสรรค์ ม.8</t>
  </si>
  <si>
    <t>- โครงการจ้างเหมาวางท่อคอนกรีตเสริมเหล็กม.6</t>
  </si>
  <si>
    <t>จราจรถ.สายสวนเจ้าเย็น(น้ำตกหนานปลิว)</t>
  </si>
  <si>
    <t>ถนน</t>
  </si>
  <si>
    <t>ค่าก่อสร้างสิ่งสาธารณูปโภค</t>
  </si>
  <si>
    <t>- โครงการจ้างเหมาขยายท่อเมนส่งน้ำประปา</t>
  </si>
  <si>
    <t>ภูเขาบ้านสวนเจ้าเย็น ม.9</t>
  </si>
  <si>
    <t>จราจรถ.สายซอยสำราญชัย-ซอยหมอแจ้ง</t>
  </si>
  <si>
    <t>จราจรส่วนที่เป็นหลุมเป็นบ่อพร้อมปรับระดับ</t>
  </si>
  <si>
    <t>เป็นบางช่วงสายบ้านห้วยหลุด-ควนแมลงภู่</t>
  </si>
  <si>
    <t>ม.1,2,6,4</t>
  </si>
  <si>
    <t>ครุภัณฑ์</t>
  </si>
  <si>
    <t>ครุภัณฑ์อื่นๆ</t>
  </si>
  <si>
    <t>- โครงการจัดซื้อถังเก็บน้ำไฟเบอร์กลาส</t>
  </si>
  <si>
    <t>เงินเดือน(ฝ่ายประจำ)</t>
  </si>
  <si>
    <t>ค่าตอบแทนพนักงานจ้าง</t>
  </si>
  <si>
    <t>- ค่าตอบแทนพนักงานจ้าง</t>
  </si>
  <si>
    <t>เงินสะสม 30 กันยายน  2559  ประกอบด้วย</t>
  </si>
  <si>
    <t>ณ วันที่ 30 กันยายน  2559</t>
  </si>
  <si>
    <t>1  ต.ค.  2558</t>
  </si>
  <si>
    <t>งบประมาณ 2559</t>
  </si>
  <si>
    <t>30  ก.ย.  2559</t>
  </si>
  <si>
    <t>อาคารศูนย์พัฒนาเด็กเล็ก</t>
  </si>
  <si>
    <t>เงินอุดหนุนเฉพาะกิจ</t>
  </si>
  <si>
    <t>เงินสะสม 72,000 บาท</t>
  </si>
  <si>
    <t>4. เงินสะสม</t>
  </si>
  <si>
    <t>เงินขาดบัญชี</t>
  </si>
  <si>
    <t>เบี้ยยังชีพผู้สูงอายุ</t>
  </si>
  <si>
    <t>เบี้ยยังชีพผู้พิการ</t>
  </si>
  <si>
    <t>ค่าตอบแทนผดด.</t>
  </si>
  <si>
    <t>เงินเพิ่มค่าครองชีพชั่วคราวผดด.</t>
  </si>
  <si>
    <t>เงินประกันสังคม</t>
  </si>
  <si>
    <t xml:space="preserve">    อาคารสำนักงานงวด 3,4</t>
  </si>
  <si>
    <t xml:space="preserve">  ที่ดิน 4,400,000.- ถมดิน 755,000.-</t>
  </si>
  <si>
    <t xml:space="preserve">  </t>
  </si>
  <si>
    <t>ส้วมสาธารณะ</t>
  </si>
  <si>
    <t>หอกระจายข่าว</t>
  </si>
  <si>
    <t>เสาธงชาติ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</si>
</sst>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1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sz val="16"/>
      <color theme="1"/>
      <name val="Tahoma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16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87" fontId="1" fillId="0" borderId="0" xfId="1" applyFont="1"/>
    <xf numFmtId="187" fontId="1" fillId="0" borderId="0" xfId="1" applyFont="1" applyAlignment="1">
      <alignment horizontal="center"/>
    </xf>
    <xf numFmtId="187" fontId="1" fillId="0" borderId="6" xfId="1" applyFont="1" applyBorder="1" applyAlignment="1">
      <alignment horizontal="center"/>
    </xf>
    <xf numFmtId="187" fontId="1" fillId="0" borderId="7" xfId="1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187" fontId="1" fillId="0" borderId="16" xfId="1" applyFont="1" applyBorder="1"/>
    <xf numFmtId="0" fontId="1" fillId="0" borderId="16" xfId="0" applyFont="1" applyBorder="1"/>
    <xf numFmtId="187" fontId="1" fillId="0" borderId="17" xfId="1" applyFont="1" applyBorder="1"/>
    <xf numFmtId="0" fontId="1" fillId="0" borderId="17" xfId="0" applyFont="1" applyBorder="1"/>
    <xf numFmtId="187" fontId="1" fillId="0" borderId="18" xfId="1" applyFont="1" applyBorder="1"/>
    <xf numFmtId="0" fontId="1" fillId="0" borderId="18" xfId="0" applyFont="1" applyBorder="1"/>
    <xf numFmtId="187" fontId="1" fillId="0" borderId="19" xfId="1" applyFont="1" applyBorder="1"/>
    <xf numFmtId="0" fontId="1" fillId="0" borderId="19" xfId="0" applyFont="1" applyBorder="1"/>
    <xf numFmtId="187" fontId="1" fillId="0" borderId="20" xfId="1" applyFont="1" applyBorder="1"/>
    <xf numFmtId="187" fontId="1" fillId="0" borderId="7" xfId="1" applyFont="1" applyBorder="1"/>
    <xf numFmtId="0" fontId="1" fillId="0" borderId="11" xfId="0" applyFont="1" applyBorder="1" applyAlignment="1">
      <alignment horizontal="center"/>
    </xf>
    <xf numFmtId="0" fontId="1" fillId="0" borderId="22" xfId="0" applyFont="1" applyBorder="1"/>
    <xf numFmtId="0" fontId="1" fillId="0" borderId="14" xfId="0" applyFont="1" applyBorder="1" applyAlignment="1">
      <alignment horizontal="center"/>
    </xf>
    <xf numFmtId="187" fontId="2" fillId="0" borderId="0" xfId="1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5" xfId="0" applyFont="1" applyBorder="1"/>
    <xf numFmtId="0" fontId="2" fillId="0" borderId="0" xfId="0" applyFont="1" applyAlignment="1"/>
    <xf numFmtId="0" fontId="2" fillId="0" borderId="5" xfId="0" applyFont="1" applyBorder="1" applyAlignment="1">
      <alignment horizontal="center"/>
    </xf>
    <xf numFmtId="187" fontId="2" fillId="0" borderId="5" xfId="1" applyFont="1" applyBorder="1" applyAlignment="1">
      <alignment horizontal="center"/>
    </xf>
    <xf numFmtId="187" fontId="2" fillId="0" borderId="5" xfId="1" applyFont="1" applyBorder="1"/>
    <xf numFmtId="188" fontId="2" fillId="0" borderId="0" xfId="1" applyNumberFormat="1" applyFont="1" applyAlignment="1">
      <alignment horizontal="center"/>
    </xf>
    <xf numFmtId="188" fontId="2" fillId="0" borderId="5" xfId="1" applyNumberFormat="1" applyFont="1" applyBorder="1" applyAlignment="1">
      <alignment horizontal="center"/>
    </xf>
    <xf numFmtId="188" fontId="1" fillId="0" borderId="16" xfId="1" applyNumberFormat="1" applyFont="1" applyBorder="1"/>
    <xf numFmtId="188" fontId="1" fillId="0" borderId="18" xfId="1" applyNumberFormat="1" applyFont="1" applyBorder="1"/>
    <xf numFmtId="188" fontId="1" fillId="0" borderId="25" xfId="1" applyNumberFormat="1" applyFont="1" applyBorder="1"/>
    <xf numFmtId="188" fontId="1" fillId="0" borderId="5" xfId="1" applyNumberFormat="1" applyFont="1" applyBorder="1"/>
    <xf numFmtId="188" fontId="1" fillId="0" borderId="17" xfId="1" applyNumberFormat="1" applyFont="1" applyBorder="1"/>
    <xf numFmtId="188" fontId="2" fillId="0" borderId="23" xfId="1" applyNumberFormat="1" applyFont="1" applyBorder="1"/>
    <xf numFmtId="188" fontId="1" fillId="0" borderId="0" xfId="1" applyNumberFormat="1" applyFont="1"/>
    <xf numFmtId="187" fontId="1" fillId="0" borderId="0" xfId="0" applyNumberFormat="1" applyFont="1"/>
    <xf numFmtId="0" fontId="1" fillId="0" borderId="1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87" fontId="1" fillId="0" borderId="15" xfId="1" applyFont="1" applyBorder="1"/>
    <xf numFmtId="187" fontId="1" fillId="0" borderId="11" xfId="1" applyFont="1" applyBorder="1"/>
    <xf numFmtId="187" fontId="1" fillId="0" borderId="28" xfId="1" applyFont="1" applyBorder="1"/>
    <xf numFmtId="187" fontId="1" fillId="0" borderId="25" xfId="1" applyFont="1" applyBorder="1"/>
    <xf numFmtId="187" fontId="1" fillId="0" borderId="5" xfId="1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Border="1"/>
    <xf numFmtId="187" fontId="9" fillId="0" borderId="0" xfId="1" applyFont="1" applyBorder="1" applyAlignment="1">
      <alignment horizontal="center"/>
    </xf>
    <xf numFmtId="187" fontId="1" fillId="0" borderId="4" xfId="1" applyFont="1" applyBorder="1"/>
    <xf numFmtId="0" fontId="1" fillId="0" borderId="0" xfId="0" applyFont="1" applyAlignment="1">
      <alignment horizontal="left"/>
    </xf>
    <xf numFmtId="187" fontId="1" fillId="0" borderId="0" xfId="1" applyFont="1" applyAlignment="1">
      <alignment horizontal="left"/>
    </xf>
    <xf numFmtId="187" fontId="2" fillId="0" borderId="0" xfId="1" applyFont="1" applyAlignment="1"/>
    <xf numFmtId="187" fontId="1" fillId="0" borderId="4" xfId="0" applyNumberFormat="1" applyFont="1" applyBorder="1" applyAlignment="1">
      <alignment horizontal="center"/>
    </xf>
    <xf numFmtId="187" fontId="1" fillId="0" borderId="0" xfId="1" applyFont="1" applyBorder="1" applyAlignment="1">
      <alignment horizontal="center"/>
    </xf>
    <xf numFmtId="0" fontId="1" fillId="0" borderId="32" xfId="0" applyFont="1" applyBorder="1"/>
    <xf numFmtId="0" fontId="1" fillId="0" borderId="14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87" fontId="9" fillId="0" borderId="0" xfId="1" applyFont="1" applyAlignment="1">
      <alignment horizontal="center"/>
    </xf>
    <xf numFmtId="187" fontId="9" fillId="0" borderId="0" xfId="1" applyFont="1"/>
    <xf numFmtId="0" fontId="2" fillId="0" borderId="0" xfId="0" applyFont="1" applyAlignment="1">
      <alignment horizontal="left"/>
    </xf>
    <xf numFmtId="187" fontId="1" fillId="0" borderId="1" xfId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87" fontId="1" fillId="0" borderId="0" xfId="1" applyFont="1" applyBorder="1"/>
    <xf numFmtId="187" fontId="9" fillId="0" borderId="16" xfId="1" applyFont="1" applyBorder="1"/>
    <xf numFmtId="187" fontId="9" fillId="0" borderId="18" xfId="1" applyFont="1" applyBorder="1"/>
    <xf numFmtId="0" fontId="9" fillId="0" borderId="6" xfId="0" applyFont="1" applyBorder="1" applyAlignment="1">
      <alignment horizontal="center"/>
    </xf>
    <xf numFmtId="187" fontId="9" fillId="0" borderId="6" xfId="1" applyFont="1" applyBorder="1" applyAlignment="1">
      <alignment horizontal="center"/>
    </xf>
    <xf numFmtId="187" fontId="10" fillId="0" borderId="5" xfId="1" applyFont="1" applyBorder="1"/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3" fillId="0" borderId="0" xfId="0" applyFont="1"/>
    <xf numFmtId="187" fontId="1" fillId="0" borderId="2" xfId="1" applyFont="1" applyBorder="1"/>
    <xf numFmtId="187" fontId="2" fillId="0" borderId="0" xfId="1" applyFont="1" applyAlignment="1">
      <alignment horizontal="left"/>
    </xf>
    <xf numFmtId="187" fontId="1" fillId="0" borderId="0" xfId="1" applyFont="1" applyAlignment="1"/>
    <xf numFmtId="0" fontId="1" fillId="0" borderId="34" xfId="0" applyFont="1" applyBorder="1"/>
    <xf numFmtId="0" fontId="1" fillId="0" borderId="28" xfId="0" applyFont="1" applyBorder="1"/>
    <xf numFmtId="187" fontId="1" fillId="0" borderId="33" xfId="1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87" fontId="9" fillId="0" borderId="7" xfId="1" applyFont="1" applyBorder="1" applyAlignment="1">
      <alignment horizontal="center"/>
    </xf>
    <xf numFmtId="187" fontId="9" fillId="0" borderId="25" xfId="1" applyFont="1" applyBorder="1"/>
    <xf numFmtId="187" fontId="2" fillId="0" borderId="0" xfId="1" applyFont="1"/>
    <xf numFmtId="187" fontId="1" fillId="0" borderId="3" xfId="1" applyFont="1" applyBorder="1"/>
    <xf numFmtId="187" fontId="9" fillId="0" borderId="2" xfId="1" applyFont="1" applyBorder="1" applyAlignment="1">
      <alignment horizontal="center"/>
    </xf>
    <xf numFmtId="0" fontId="11" fillId="0" borderId="25" xfId="0" applyFont="1" applyBorder="1"/>
    <xf numFmtId="0" fontId="1" fillId="0" borderId="30" xfId="0" applyFont="1" applyBorder="1"/>
    <xf numFmtId="0" fontId="5" fillId="0" borderId="1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87" fontId="3" fillId="0" borderId="0" xfId="1" applyFont="1"/>
    <xf numFmtId="0" fontId="1" fillId="0" borderId="0" xfId="0" applyFont="1" applyAlignment="1">
      <alignment horizontal="center"/>
    </xf>
    <xf numFmtId="187" fontId="1" fillId="0" borderId="0" xfId="1" applyNumberFormat="1" applyFont="1"/>
    <xf numFmtId="0" fontId="1" fillId="0" borderId="0" xfId="0" applyFont="1" applyAlignment="1">
      <alignment horizontal="center"/>
    </xf>
    <xf numFmtId="0" fontId="9" fillId="0" borderId="17" xfId="0" applyFont="1" applyBorder="1" applyAlignment="1">
      <alignment horizontal="center"/>
    </xf>
    <xf numFmtId="187" fontId="9" fillId="0" borderId="17" xfId="1" applyFont="1" applyBorder="1"/>
    <xf numFmtId="0" fontId="1" fillId="0" borderId="0" xfId="0" applyFont="1" applyAlignment="1">
      <alignment horizontal="center"/>
    </xf>
    <xf numFmtId="49" fontId="9" fillId="0" borderId="16" xfId="0" applyNumberFormat="1" applyFont="1" applyBorder="1"/>
    <xf numFmtId="49" fontId="9" fillId="0" borderId="18" xfId="0" applyNumberFormat="1" applyFont="1" applyBorder="1"/>
    <xf numFmtId="49" fontId="9" fillId="0" borderId="17" xfId="0" applyNumberFormat="1" applyFont="1" applyBorder="1"/>
    <xf numFmtId="49" fontId="9" fillId="0" borderId="25" xfId="0" applyNumberFormat="1" applyFont="1" applyBorder="1"/>
    <xf numFmtId="49" fontId="1" fillId="0" borderId="7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3" fillId="0" borderId="18" xfId="0" applyFont="1" applyBorder="1"/>
    <xf numFmtId="43" fontId="1" fillId="0" borderId="0" xfId="0" applyNumberFormat="1" applyFont="1"/>
    <xf numFmtId="187" fontId="1" fillId="0" borderId="4" xfId="0" applyNumberFormat="1" applyFont="1" applyBorder="1"/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87" fontId="1" fillId="0" borderId="6" xfId="1" applyFont="1" applyBorder="1" applyAlignment="1">
      <alignment horizontal="center" vertical="center"/>
    </xf>
    <xf numFmtId="187" fontId="1" fillId="0" borderId="23" xfId="1" applyFont="1" applyBorder="1" applyAlignment="1">
      <alignment horizontal="center"/>
    </xf>
    <xf numFmtId="187" fontId="1" fillId="0" borderId="24" xfId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187" fontId="5" fillId="0" borderId="7" xfId="1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2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31</xdr:row>
      <xdr:rowOff>57150</xdr:rowOff>
    </xdr:from>
    <xdr:to>
      <xdr:col>7</xdr:col>
      <xdr:colOff>95250</xdr:colOff>
      <xdr:row>32</xdr:row>
      <xdr:rowOff>152400</xdr:rowOff>
    </xdr:to>
    <xdr:sp macro="" textlink="">
      <xdr:nvSpPr>
        <xdr:cNvPr id="2" name="วงเล็บปีกกาขวา 1"/>
        <xdr:cNvSpPr/>
      </xdr:nvSpPr>
      <xdr:spPr>
        <a:xfrm>
          <a:off x="6715125" y="7543800"/>
          <a:ext cx="47625" cy="361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topLeftCell="A32" zoomScaleNormal="100" workbookViewId="0">
      <selection activeCell="J63" sqref="J63"/>
    </sheetView>
  </sheetViews>
  <sheetFormatPr defaultRowHeight="21" x14ac:dyDescent="0.35"/>
  <cols>
    <col min="1" max="1" width="4.875" style="1" customWidth="1"/>
    <col min="2" max="2" width="3.625" style="1" customWidth="1"/>
    <col min="3" max="5" width="9" style="1"/>
    <col min="6" max="6" width="9.125" style="3" bestFit="1" customWidth="1"/>
    <col min="7" max="7" width="9" style="1"/>
    <col min="8" max="8" width="13.875" style="6" bestFit="1" customWidth="1"/>
    <col min="9" max="16384" width="9" style="1"/>
  </cols>
  <sheetData>
    <row r="1" spans="1:10" x14ac:dyDescent="0.35">
      <c r="A1" s="122" t="s">
        <v>0</v>
      </c>
      <c r="B1" s="122"/>
      <c r="C1" s="122"/>
      <c r="D1" s="122"/>
      <c r="E1" s="122"/>
      <c r="F1" s="122"/>
      <c r="G1" s="122"/>
      <c r="H1" s="122"/>
      <c r="I1" s="33"/>
      <c r="J1" s="33"/>
    </row>
    <row r="2" spans="1:10" x14ac:dyDescent="0.35">
      <c r="A2" s="122" t="s">
        <v>1</v>
      </c>
      <c r="B2" s="122"/>
      <c r="C2" s="122"/>
      <c r="D2" s="122"/>
      <c r="E2" s="122"/>
      <c r="F2" s="122"/>
      <c r="G2" s="122"/>
      <c r="H2" s="122"/>
      <c r="I2" s="33"/>
      <c r="J2" s="33"/>
    </row>
    <row r="3" spans="1:10" x14ac:dyDescent="0.35">
      <c r="A3" s="122" t="s">
        <v>231</v>
      </c>
      <c r="B3" s="122"/>
      <c r="C3" s="122"/>
      <c r="D3" s="122"/>
      <c r="E3" s="122"/>
      <c r="F3" s="122"/>
      <c r="G3" s="122"/>
      <c r="H3" s="122"/>
      <c r="I3" s="33"/>
      <c r="J3" s="33"/>
    </row>
    <row r="4" spans="1:10" x14ac:dyDescent="0.35">
      <c r="A4" s="3"/>
      <c r="B4" s="3"/>
      <c r="C4" s="3"/>
      <c r="D4" s="3"/>
      <c r="E4" s="3"/>
      <c r="G4" s="3"/>
      <c r="H4" s="7"/>
      <c r="I4" s="3"/>
      <c r="J4" s="3"/>
    </row>
    <row r="5" spans="1:10" x14ac:dyDescent="0.35">
      <c r="F5" s="3" t="s">
        <v>4</v>
      </c>
    </row>
    <row r="6" spans="1:10" s="2" customFormat="1" ht="21.75" thickBot="1" x14ac:dyDescent="0.4">
      <c r="A6" s="2" t="s">
        <v>2</v>
      </c>
      <c r="F6" s="107">
        <v>2</v>
      </c>
      <c r="H6" s="74">
        <v>43214617.460000001</v>
      </c>
    </row>
    <row r="7" spans="1:10" s="2" customFormat="1" ht="21.75" thickTop="1" x14ac:dyDescent="0.35">
      <c r="A7" s="2" t="s">
        <v>3</v>
      </c>
      <c r="F7" s="4"/>
      <c r="H7" s="98"/>
    </row>
    <row r="8" spans="1:10" x14ac:dyDescent="0.35">
      <c r="B8" s="2" t="s">
        <v>5</v>
      </c>
    </row>
    <row r="9" spans="1:10" x14ac:dyDescent="0.35">
      <c r="C9" s="1" t="s">
        <v>6</v>
      </c>
      <c r="F9" s="3">
        <v>3</v>
      </c>
      <c r="H9" s="6">
        <v>19986194.23</v>
      </c>
    </row>
    <row r="10" spans="1:10" x14ac:dyDescent="0.35">
      <c r="C10" s="1" t="s">
        <v>7</v>
      </c>
      <c r="H10" s="6">
        <v>0</v>
      </c>
    </row>
    <row r="11" spans="1:10" x14ac:dyDescent="0.35">
      <c r="C11" s="1" t="s">
        <v>8</v>
      </c>
      <c r="H11" s="6">
        <v>2422392.73</v>
      </c>
    </row>
    <row r="12" spans="1:10" x14ac:dyDescent="0.35">
      <c r="C12" s="1" t="s">
        <v>9</v>
      </c>
      <c r="H12" s="6">
        <v>0</v>
      </c>
    </row>
    <row r="13" spans="1:10" x14ac:dyDescent="0.35">
      <c r="C13" s="1" t="s">
        <v>10</v>
      </c>
      <c r="F13" s="3">
        <v>4</v>
      </c>
      <c r="H13" s="6">
        <v>493260</v>
      </c>
    </row>
    <row r="14" spans="1:10" x14ac:dyDescent="0.35">
      <c r="C14" s="1" t="s">
        <v>11</v>
      </c>
      <c r="F14" s="3">
        <v>5</v>
      </c>
      <c r="H14" s="6">
        <v>141033.25</v>
      </c>
    </row>
    <row r="15" spans="1:10" x14ac:dyDescent="0.35">
      <c r="C15" s="1" t="s">
        <v>12</v>
      </c>
      <c r="F15" s="3">
        <v>6</v>
      </c>
      <c r="H15" s="6">
        <v>156525</v>
      </c>
    </row>
    <row r="16" spans="1:10" x14ac:dyDescent="0.35">
      <c r="C16" s="1" t="s">
        <v>13</v>
      </c>
      <c r="H16" s="6">
        <v>497000</v>
      </c>
    </row>
    <row r="17" spans="1:8" x14ac:dyDescent="0.35">
      <c r="C17" s="1" t="s">
        <v>14</v>
      </c>
      <c r="F17" s="3">
        <v>7</v>
      </c>
      <c r="H17" s="6">
        <v>0</v>
      </c>
    </row>
    <row r="18" spans="1:8" x14ac:dyDescent="0.35">
      <c r="C18" s="1" t="s">
        <v>15</v>
      </c>
      <c r="H18" s="6">
        <v>706190</v>
      </c>
    </row>
    <row r="19" spans="1:8" x14ac:dyDescent="0.35">
      <c r="C19" s="1" t="s">
        <v>16</v>
      </c>
      <c r="F19" s="3">
        <v>8</v>
      </c>
      <c r="H19" s="87"/>
    </row>
    <row r="20" spans="1:8" x14ac:dyDescent="0.35">
      <c r="C20" s="2" t="s">
        <v>17</v>
      </c>
      <c r="H20" s="99">
        <f>SUM(H9:H19)</f>
        <v>24402595.210000001</v>
      </c>
    </row>
    <row r="21" spans="1:8" x14ac:dyDescent="0.35">
      <c r="B21" s="2" t="s">
        <v>18</v>
      </c>
    </row>
    <row r="22" spans="1:8" x14ac:dyDescent="0.35">
      <c r="C22" s="1" t="s">
        <v>19</v>
      </c>
    </row>
    <row r="23" spans="1:8" x14ac:dyDescent="0.35">
      <c r="C23" s="1" t="s">
        <v>20</v>
      </c>
      <c r="F23" s="3">
        <v>2</v>
      </c>
      <c r="H23" s="6">
        <v>10178345.460000001</v>
      </c>
    </row>
    <row r="24" spans="1:8" x14ac:dyDescent="0.35">
      <c r="C24" s="1" t="s">
        <v>21</v>
      </c>
      <c r="F24" s="3">
        <v>9</v>
      </c>
      <c r="H24" s="87">
        <v>1.5</v>
      </c>
    </row>
    <row r="25" spans="1:8" x14ac:dyDescent="0.35">
      <c r="C25" s="2" t="s">
        <v>22</v>
      </c>
      <c r="H25" s="99">
        <f>SUM(H23:H24)</f>
        <v>10178346.960000001</v>
      </c>
    </row>
    <row r="26" spans="1:8" ht="21.75" thickBot="1" x14ac:dyDescent="0.4">
      <c r="A26" s="2" t="s">
        <v>23</v>
      </c>
      <c r="H26" s="61">
        <f>SUM(H20,H25)</f>
        <v>34580942.170000002</v>
      </c>
    </row>
    <row r="27" spans="1:8" ht="21.75" thickTop="1" x14ac:dyDescent="0.35"/>
    <row r="29" spans="1:8" x14ac:dyDescent="0.35">
      <c r="A29" s="1" t="s">
        <v>24</v>
      </c>
    </row>
    <row r="35" spans="1:10" x14ac:dyDescent="0.35">
      <c r="A35" s="122" t="s">
        <v>0</v>
      </c>
      <c r="B35" s="122"/>
      <c r="C35" s="122"/>
      <c r="D35" s="122"/>
      <c r="E35" s="122"/>
      <c r="F35" s="122"/>
      <c r="G35" s="122"/>
      <c r="H35" s="122"/>
      <c r="I35" s="33"/>
      <c r="J35" s="33"/>
    </row>
    <row r="36" spans="1:10" x14ac:dyDescent="0.35">
      <c r="A36" s="122" t="s">
        <v>1</v>
      </c>
      <c r="B36" s="122"/>
      <c r="C36" s="122"/>
      <c r="D36" s="122"/>
      <c r="E36" s="122"/>
      <c r="F36" s="122"/>
      <c r="G36" s="122"/>
      <c r="H36" s="122"/>
      <c r="I36" s="33"/>
      <c r="J36" s="33"/>
    </row>
    <row r="37" spans="1:10" x14ac:dyDescent="0.35">
      <c r="A37" s="122" t="s">
        <v>231</v>
      </c>
      <c r="B37" s="122"/>
      <c r="C37" s="122"/>
      <c r="D37" s="122"/>
      <c r="E37" s="122"/>
      <c r="F37" s="122"/>
      <c r="G37" s="122"/>
      <c r="H37" s="122"/>
      <c r="I37" s="33"/>
      <c r="J37" s="33"/>
    </row>
    <row r="39" spans="1:10" x14ac:dyDescent="0.35">
      <c r="F39" s="3" t="s">
        <v>4</v>
      </c>
    </row>
    <row r="40" spans="1:10" ht="21.75" thickBot="1" x14ac:dyDescent="0.4">
      <c r="A40" s="2" t="s">
        <v>25</v>
      </c>
      <c r="B40" s="2"/>
      <c r="C40" s="2"/>
      <c r="D40" s="2"/>
      <c r="E40" s="2"/>
      <c r="F40" s="107">
        <v>2</v>
      </c>
      <c r="G40" s="2"/>
      <c r="H40" s="74">
        <v>43214617.460000001</v>
      </c>
      <c r="I40" s="2"/>
      <c r="J40" s="2"/>
    </row>
    <row r="41" spans="1:10" ht="21.75" thickTop="1" x14ac:dyDescent="0.35">
      <c r="A41" s="2" t="s">
        <v>26</v>
      </c>
      <c r="B41" s="2"/>
      <c r="C41" s="2"/>
      <c r="D41" s="2"/>
      <c r="E41" s="2"/>
      <c r="F41" s="4"/>
      <c r="G41" s="2"/>
      <c r="H41" s="98"/>
      <c r="I41" s="2"/>
      <c r="J41" s="2"/>
    </row>
    <row r="42" spans="1:10" x14ac:dyDescent="0.35">
      <c r="B42" s="2" t="s">
        <v>27</v>
      </c>
    </row>
    <row r="43" spans="1:10" x14ac:dyDescent="0.35">
      <c r="C43" s="1" t="s">
        <v>195</v>
      </c>
      <c r="F43" s="3">
        <v>10</v>
      </c>
      <c r="H43" s="6">
        <v>1804632.4</v>
      </c>
    </row>
    <row r="44" spans="1:10" x14ac:dyDescent="0.35">
      <c r="C44" s="1" t="s">
        <v>28</v>
      </c>
      <c r="F44" s="3">
        <v>11</v>
      </c>
      <c r="H44" s="6">
        <v>0</v>
      </c>
    </row>
    <row r="45" spans="1:10" x14ac:dyDescent="0.35">
      <c r="C45" s="1" t="s">
        <v>29</v>
      </c>
      <c r="H45" s="6">
        <v>0</v>
      </c>
    </row>
    <row r="46" spans="1:10" x14ac:dyDescent="0.35">
      <c r="C46" s="1" t="s">
        <v>30</v>
      </c>
      <c r="F46" s="3">
        <v>12</v>
      </c>
      <c r="H46" s="6">
        <v>1264319.3799999999</v>
      </c>
    </row>
    <row r="47" spans="1:10" x14ac:dyDescent="0.35">
      <c r="C47" s="1" t="s">
        <v>31</v>
      </c>
      <c r="F47" s="3">
        <v>13</v>
      </c>
      <c r="H47" s="6">
        <v>1.01</v>
      </c>
    </row>
    <row r="48" spans="1:10" x14ac:dyDescent="0.35">
      <c r="C48" s="2" t="s">
        <v>32</v>
      </c>
      <c r="H48" s="99">
        <f>SUM(H43:H47)</f>
        <v>3068952.7899999996</v>
      </c>
    </row>
    <row r="49" spans="1:10" x14ac:dyDescent="0.35">
      <c r="B49" s="2" t="s">
        <v>33</v>
      </c>
    </row>
    <row r="50" spans="1:10" x14ac:dyDescent="0.35">
      <c r="C50" s="1" t="s">
        <v>34</v>
      </c>
      <c r="F50" s="3">
        <v>14</v>
      </c>
      <c r="H50" s="6">
        <v>5023345.46</v>
      </c>
    </row>
    <row r="51" spans="1:10" x14ac:dyDescent="0.35">
      <c r="C51" s="1" t="s">
        <v>35</v>
      </c>
      <c r="F51" s="3">
        <v>15</v>
      </c>
      <c r="H51" s="6">
        <v>0</v>
      </c>
    </row>
    <row r="52" spans="1:10" x14ac:dyDescent="0.35">
      <c r="C52" s="1" t="s">
        <v>187</v>
      </c>
      <c r="F52" s="93"/>
      <c r="H52" s="87">
        <v>706190</v>
      </c>
    </row>
    <row r="53" spans="1:10" x14ac:dyDescent="0.35">
      <c r="B53" s="2" t="s">
        <v>36</v>
      </c>
      <c r="C53" s="2"/>
      <c r="H53" s="87">
        <f>SUM(H50:H52)</f>
        <v>5729535.46</v>
      </c>
    </row>
    <row r="54" spans="1:10" ht="21.75" thickBot="1" x14ac:dyDescent="0.4">
      <c r="B54" s="2" t="s">
        <v>37</v>
      </c>
      <c r="H54" s="61">
        <f>SUM(H48,H53)</f>
        <v>8798488.25</v>
      </c>
    </row>
    <row r="55" spans="1:10" ht="21.75" thickTop="1" x14ac:dyDescent="0.35">
      <c r="A55" s="2" t="s">
        <v>38</v>
      </c>
    </row>
    <row r="56" spans="1:10" x14ac:dyDescent="0.35">
      <c r="B56" s="1" t="s">
        <v>38</v>
      </c>
      <c r="F56" s="3">
        <v>16</v>
      </c>
      <c r="H56" s="6">
        <v>14316645.460000001</v>
      </c>
    </row>
    <row r="57" spans="1:10" x14ac:dyDescent="0.35">
      <c r="B57" s="1" t="s">
        <v>39</v>
      </c>
      <c r="F57" s="3">
        <v>17</v>
      </c>
      <c r="H57" s="87">
        <v>11465808.460000001</v>
      </c>
    </row>
    <row r="58" spans="1:10" x14ac:dyDescent="0.35">
      <c r="B58" s="2" t="s">
        <v>40</v>
      </c>
      <c r="H58" s="99">
        <f>SUM(H56:H57)</f>
        <v>25782453.920000002</v>
      </c>
    </row>
    <row r="59" spans="1:10" ht="21.75" thickBot="1" x14ac:dyDescent="0.4">
      <c r="A59" s="2" t="s">
        <v>41</v>
      </c>
      <c r="H59" s="74">
        <f>SUM(H54,H58)</f>
        <v>34580942.170000002</v>
      </c>
    </row>
    <row r="60" spans="1:10" ht="21.75" thickTop="1" x14ac:dyDescent="0.35">
      <c r="J60" s="120">
        <f>+H59-H26</f>
        <v>0</v>
      </c>
    </row>
    <row r="62" spans="1:10" x14ac:dyDescent="0.35">
      <c r="A62" s="1" t="s">
        <v>24</v>
      </c>
      <c r="J62" s="46">
        <f>+H59-H26</f>
        <v>0</v>
      </c>
    </row>
  </sheetData>
  <mergeCells count="6">
    <mergeCell ref="A37:H37"/>
    <mergeCell ref="A1:H1"/>
    <mergeCell ref="A2:H2"/>
    <mergeCell ref="A3:H3"/>
    <mergeCell ref="A35:H35"/>
    <mergeCell ref="A36:H36"/>
  </mergeCells>
  <pageMargins left="1.2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I1"/>
    </sheetView>
  </sheetViews>
  <sheetFormatPr defaultRowHeight="21" x14ac:dyDescent="0.35"/>
  <cols>
    <col min="1" max="1" width="9" style="1"/>
    <col min="2" max="2" width="5.875" style="1" customWidth="1"/>
    <col min="3" max="16384" width="9" style="1"/>
  </cols>
  <sheetData>
    <row r="1" spans="1:9" x14ac:dyDescent="0.35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9" x14ac:dyDescent="0.35">
      <c r="A2" s="122" t="s">
        <v>42</v>
      </c>
      <c r="B2" s="122"/>
      <c r="C2" s="122"/>
      <c r="D2" s="122"/>
      <c r="E2" s="122"/>
      <c r="F2" s="122"/>
      <c r="G2" s="122"/>
      <c r="H2" s="122"/>
      <c r="I2" s="122"/>
    </row>
    <row r="3" spans="1:9" x14ac:dyDescent="0.35">
      <c r="A3" s="122" t="s">
        <v>43</v>
      </c>
      <c r="B3" s="122"/>
      <c r="C3" s="122"/>
      <c r="D3" s="122"/>
      <c r="E3" s="122"/>
      <c r="F3" s="122"/>
      <c r="G3" s="122"/>
      <c r="H3" s="122"/>
      <c r="I3" s="122"/>
    </row>
    <row r="5" spans="1:9" x14ac:dyDescent="0.35">
      <c r="A5" s="1" t="s">
        <v>44</v>
      </c>
    </row>
    <row r="6" spans="1:9" x14ac:dyDescent="0.35">
      <c r="B6" s="1" t="s">
        <v>45</v>
      </c>
    </row>
    <row r="9" spans="1:9" x14ac:dyDescent="0.35">
      <c r="A9" s="1" t="s">
        <v>46</v>
      </c>
    </row>
    <row r="10" spans="1:9" x14ac:dyDescent="0.35">
      <c r="C10" s="1" t="s">
        <v>47</v>
      </c>
    </row>
    <row r="11" spans="1:9" x14ac:dyDescent="0.35">
      <c r="C11" s="1" t="s">
        <v>48</v>
      </c>
    </row>
    <row r="12" spans="1:9" x14ac:dyDescent="0.35">
      <c r="A12" s="1" t="s">
        <v>49</v>
      </c>
    </row>
    <row r="13" spans="1:9" x14ac:dyDescent="0.35">
      <c r="A13" s="1" t="s">
        <v>50</v>
      </c>
    </row>
    <row r="15" spans="1:9" x14ac:dyDescent="0.35">
      <c r="A15" s="123" t="s">
        <v>194</v>
      </c>
      <c r="B15" s="123"/>
      <c r="C15" s="123"/>
      <c r="D15" s="123"/>
      <c r="E15" s="123"/>
      <c r="F15" s="123"/>
      <c r="G15" s="123"/>
      <c r="H15" s="123"/>
      <c r="I15" s="123"/>
    </row>
  </sheetData>
  <mergeCells count="4">
    <mergeCell ref="A1:I1"/>
    <mergeCell ref="A2:I2"/>
    <mergeCell ref="A3:I3"/>
    <mergeCell ref="A15:I15"/>
  </mergeCells>
  <pageMargins left="0.7" right="0.4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20" zoomScaleNormal="100" workbookViewId="0">
      <selection activeCell="J36" sqref="J36"/>
    </sheetView>
  </sheetViews>
  <sheetFormatPr defaultRowHeight="21" x14ac:dyDescent="0.35"/>
  <cols>
    <col min="1" max="1" width="2.125" style="1" customWidth="1"/>
    <col min="2" max="2" width="2.75" style="1" customWidth="1"/>
    <col min="3" max="3" width="27.625" style="1" customWidth="1"/>
    <col min="4" max="5" width="13.75" style="6" customWidth="1"/>
    <col min="6" max="6" width="13.5" style="6" customWidth="1"/>
    <col min="7" max="7" width="14" style="6" customWidth="1"/>
    <col min="8" max="8" width="16.75" style="1" customWidth="1"/>
    <col min="9" max="9" width="9" style="1"/>
    <col min="10" max="10" width="12.25" style="1" bestFit="1" customWidth="1"/>
    <col min="11" max="16384" width="9" style="1"/>
  </cols>
  <sheetData>
    <row r="1" spans="1:12" x14ac:dyDescent="0.35">
      <c r="A1" s="127" t="s">
        <v>0</v>
      </c>
      <c r="B1" s="127"/>
      <c r="C1" s="127"/>
      <c r="D1" s="127"/>
      <c r="E1" s="127"/>
      <c r="F1" s="127"/>
      <c r="G1" s="127"/>
      <c r="H1" s="127"/>
    </row>
    <row r="2" spans="1:12" x14ac:dyDescent="0.35">
      <c r="A2" s="127" t="s">
        <v>51</v>
      </c>
      <c r="B2" s="127"/>
      <c r="C2" s="127"/>
      <c r="D2" s="127"/>
      <c r="E2" s="127"/>
      <c r="F2" s="127"/>
      <c r="G2" s="127"/>
      <c r="H2" s="127"/>
    </row>
    <row r="3" spans="1:12" x14ac:dyDescent="0.35">
      <c r="A3" s="127" t="s">
        <v>231</v>
      </c>
      <c r="B3" s="127"/>
      <c r="C3" s="127"/>
      <c r="D3" s="127"/>
      <c r="E3" s="127"/>
      <c r="F3" s="127"/>
      <c r="G3" s="127"/>
      <c r="H3" s="127"/>
    </row>
    <row r="5" spans="1:12" x14ac:dyDescent="0.35">
      <c r="A5" s="124" t="s">
        <v>52</v>
      </c>
      <c r="B5" s="124"/>
      <c r="C5" s="124"/>
      <c r="D5" s="8" t="s">
        <v>53</v>
      </c>
      <c r="E5" s="8" t="s">
        <v>54</v>
      </c>
      <c r="F5" s="8" t="s">
        <v>55</v>
      </c>
      <c r="G5" s="8" t="s">
        <v>56</v>
      </c>
      <c r="H5" s="124" t="s">
        <v>4</v>
      </c>
    </row>
    <row r="6" spans="1:12" x14ac:dyDescent="0.35">
      <c r="A6" s="126"/>
      <c r="B6" s="126"/>
      <c r="C6" s="126"/>
      <c r="D6" s="117" t="s">
        <v>232</v>
      </c>
      <c r="E6" s="9" t="s">
        <v>233</v>
      </c>
      <c r="F6" s="9" t="s">
        <v>233</v>
      </c>
      <c r="G6" s="117" t="s">
        <v>234</v>
      </c>
      <c r="H6" s="125"/>
    </row>
    <row r="7" spans="1:12" x14ac:dyDescent="0.35">
      <c r="A7" s="102" t="s">
        <v>57</v>
      </c>
      <c r="B7" s="10" t="s">
        <v>58</v>
      </c>
      <c r="C7" s="10"/>
      <c r="D7" s="16"/>
      <c r="E7" s="16"/>
      <c r="F7" s="16"/>
      <c r="G7" s="16"/>
      <c r="H7" s="17"/>
    </row>
    <row r="8" spans="1:12" x14ac:dyDescent="0.35">
      <c r="A8" s="27"/>
      <c r="B8" s="15">
        <v>1</v>
      </c>
      <c r="C8" s="15" t="s">
        <v>59</v>
      </c>
      <c r="D8" s="18">
        <v>1989000</v>
      </c>
      <c r="E8" s="18"/>
      <c r="F8" s="18"/>
      <c r="G8" s="18">
        <f>SUM(D8+E8-F8)</f>
        <v>1989000</v>
      </c>
      <c r="H8" s="19"/>
    </row>
    <row r="9" spans="1:12" x14ac:dyDescent="0.35">
      <c r="A9" s="11"/>
      <c r="B9" s="12">
        <v>2</v>
      </c>
      <c r="C9" s="12" t="s">
        <v>60</v>
      </c>
      <c r="D9" s="20">
        <v>6149150.46</v>
      </c>
      <c r="E9" s="20">
        <v>2671200</v>
      </c>
      <c r="F9" s="20"/>
      <c r="G9" s="18">
        <f t="shared" ref="G9:G11" si="0">SUM(D9+E9-F9)</f>
        <v>8820350.4600000009</v>
      </c>
      <c r="H9" s="103" t="s">
        <v>192</v>
      </c>
      <c r="J9" s="120"/>
      <c r="L9" s="1">
        <f>775000+480000+99000+2956000</f>
        <v>4310000</v>
      </c>
    </row>
    <row r="10" spans="1:12" x14ac:dyDescent="0.35">
      <c r="A10" s="11"/>
      <c r="B10" s="12">
        <v>3</v>
      </c>
      <c r="C10" s="12" t="s">
        <v>61</v>
      </c>
      <c r="D10" s="20">
        <v>2796000</v>
      </c>
      <c r="E10" s="20"/>
      <c r="F10" s="20"/>
      <c r="G10" s="18">
        <f t="shared" si="0"/>
        <v>2796000</v>
      </c>
      <c r="H10" s="21"/>
      <c r="J10" s="1">
        <v>5144478</v>
      </c>
      <c r="L10" s="1">
        <f>+J10-L9</f>
        <v>834478</v>
      </c>
    </row>
    <row r="11" spans="1:12" x14ac:dyDescent="0.35">
      <c r="A11" s="11"/>
      <c r="B11" s="12">
        <v>4</v>
      </c>
      <c r="C11" s="12" t="s">
        <v>62</v>
      </c>
      <c r="D11" s="20">
        <v>10169000</v>
      </c>
      <c r="E11" s="20"/>
      <c r="F11" s="20"/>
      <c r="G11" s="18">
        <f t="shared" si="0"/>
        <v>10169000</v>
      </c>
      <c r="H11" s="21"/>
    </row>
    <row r="12" spans="1:12" x14ac:dyDescent="0.35">
      <c r="A12" s="11"/>
      <c r="B12" s="12">
        <v>5</v>
      </c>
      <c r="C12" s="12" t="s">
        <v>248</v>
      </c>
      <c r="D12" s="20"/>
      <c r="E12" s="20">
        <v>99000</v>
      </c>
      <c r="F12" s="20"/>
      <c r="G12" s="18">
        <f>+E12</f>
        <v>99000</v>
      </c>
      <c r="H12" s="21"/>
    </row>
    <row r="13" spans="1:12" x14ac:dyDescent="0.35">
      <c r="A13" s="11"/>
      <c r="B13" s="12">
        <v>6</v>
      </c>
      <c r="C13" s="12" t="s">
        <v>249</v>
      </c>
      <c r="D13" s="20"/>
      <c r="E13" s="20">
        <v>480000</v>
      </c>
      <c r="F13" s="20"/>
      <c r="G13" s="18">
        <f t="shared" ref="G13:G14" si="1">+E13</f>
        <v>480000</v>
      </c>
      <c r="H13" s="21"/>
    </row>
    <row r="14" spans="1:12" x14ac:dyDescent="0.35">
      <c r="A14" s="11"/>
      <c r="B14" s="12">
        <v>7</v>
      </c>
      <c r="C14" s="12" t="s">
        <v>250</v>
      </c>
      <c r="D14" s="20"/>
      <c r="E14" s="20">
        <v>775000</v>
      </c>
      <c r="F14" s="20"/>
      <c r="G14" s="18">
        <f t="shared" si="1"/>
        <v>775000</v>
      </c>
      <c r="H14" s="21"/>
    </row>
    <row r="15" spans="1:12" x14ac:dyDescent="0.35">
      <c r="A15" s="11"/>
      <c r="B15" s="12">
        <v>8</v>
      </c>
      <c r="C15" s="12" t="s">
        <v>235</v>
      </c>
      <c r="D15" s="20"/>
      <c r="E15" s="20">
        <v>2956000</v>
      </c>
      <c r="F15" s="20"/>
      <c r="G15" s="18">
        <f>+D15+E15</f>
        <v>2956000</v>
      </c>
      <c r="H15" s="119" t="s">
        <v>236</v>
      </c>
      <c r="J15" s="1">
        <f>480000+775000+99000</f>
        <v>1354000</v>
      </c>
    </row>
    <row r="16" spans="1:12" x14ac:dyDescent="0.35">
      <c r="A16" s="11" t="s">
        <v>63</v>
      </c>
      <c r="B16" s="12" t="s">
        <v>64</v>
      </c>
      <c r="C16" s="12"/>
      <c r="D16" s="20"/>
      <c r="E16" s="20"/>
      <c r="F16" s="20"/>
      <c r="G16" s="20"/>
      <c r="H16" s="21"/>
      <c r="L16" s="1">
        <f>97678+337000+300800+99000</f>
        <v>834478</v>
      </c>
    </row>
    <row r="17" spans="1:12" x14ac:dyDescent="0.35">
      <c r="A17" s="11"/>
      <c r="B17" s="12">
        <v>1</v>
      </c>
      <c r="C17" s="12" t="s">
        <v>65</v>
      </c>
      <c r="D17" s="20">
        <v>537360</v>
      </c>
      <c r="E17" s="20">
        <v>0</v>
      </c>
      <c r="F17" s="20">
        <v>10400</v>
      </c>
      <c r="G17" s="18">
        <f t="shared" ref="G17:G28" si="2">SUM(D17+E17-F17)</f>
        <v>526960</v>
      </c>
      <c r="H17" s="119"/>
      <c r="J17" s="120">
        <f>+E17+E19+E20+E23+E27</f>
        <v>530200</v>
      </c>
      <c r="L17" s="1">
        <f>+L10-L16</f>
        <v>0</v>
      </c>
    </row>
    <row r="18" spans="1:12" x14ac:dyDescent="0.35">
      <c r="A18" s="11"/>
      <c r="B18" s="12">
        <v>2</v>
      </c>
      <c r="C18" s="12" t="s">
        <v>66</v>
      </c>
      <c r="D18" s="20">
        <v>99000</v>
      </c>
      <c r="E18" s="20"/>
      <c r="F18" s="20">
        <v>1200</v>
      </c>
      <c r="G18" s="18">
        <f t="shared" si="2"/>
        <v>97800</v>
      </c>
      <c r="H18" s="21"/>
      <c r="J18" s="1">
        <f>2013650-70450</f>
        <v>1943200</v>
      </c>
    </row>
    <row r="19" spans="1:12" x14ac:dyDescent="0.35">
      <c r="A19" s="11"/>
      <c r="B19" s="12">
        <v>3</v>
      </c>
      <c r="C19" s="12" t="s">
        <v>67</v>
      </c>
      <c r="D19" s="20">
        <v>7273020</v>
      </c>
      <c r="E19" s="20">
        <v>36500</v>
      </c>
      <c r="F19" s="20"/>
      <c r="G19" s="18">
        <f t="shared" si="2"/>
        <v>7309520</v>
      </c>
      <c r="H19" s="21"/>
      <c r="J19" s="120">
        <f>+J17-J18</f>
        <v>-1413000</v>
      </c>
    </row>
    <row r="20" spans="1:12" x14ac:dyDescent="0.35">
      <c r="A20" s="11"/>
      <c r="B20" s="12">
        <v>4</v>
      </c>
      <c r="C20" s="12" t="s">
        <v>68</v>
      </c>
      <c r="D20" s="20">
        <v>307900</v>
      </c>
      <c r="E20" s="20">
        <f>11000+11000+19500+72000</f>
        <v>113500</v>
      </c>
      <c r="F20" s="20">
        <v>3000</v>
      </c>
      <c r="G20" s="18">
        <f t="shared" si="2"/>
        <v>418400</v>
      </c>
      <c r="H20" s="119" t="s">
        <v>237</v>
      </c>
    </row>
    <row r="21" spans="1:12" x14ac:dyDescent="0.35">
      <c r="A21" s="11"/>
      <c r="B21" s="12">
        <v>5</v>
      </c>
      <c r="C21" s="12" t="s">
        <v>69</v>
      </c>
      <c r="D21" s="20">
        <v>4012500</v>
      </c>
      <c r="E21" s="20"/>
      <c r="F21" s="20"/>
      <c r="G21" s="18">
        <f t="shared" si="2"/>
        <v>4012500</v>
      </c>
      <c r="H21" s="21"/>
      <c r="J21" s="120">
        <f>+E9+E11+E15</f>
        <v>5627200</v>
      </c>
    </row>
    <row r="22" spans="1:12" x14ac:dyDescent="0.35">
      <c r="A22" s="11"/>
      <c r="B22" s="12">
        <v>6</v>
      </c>
      <c r="C22" s="12" t="s">
        <v>70</v>
      </c>
      <c r="D22" s="20">
        <v>376687</v>
      </c>
      <c r="E22" s="20"/>
      <c r="F22" s="20">
        <v>11950</v>
      </c>
      <c r="G22" s="18">
        <f t="shared" si="2"/>
        <v>364737</v>
      </c>
      <c r="H22" s="21"/>
      <c r="J22" s="120">
        <f>+J17+J21</f>
        <v>6157400</v>
      </c>
    </row>
    <row r="23" spans="1:12" x14ac:dyDescent="0.35">
      <c r="A23" s="11"/>
      <c r="B23" s="12">
        <v>7</v>
      </c>
      <c r="C23" s="12" t="s">
        <v>71</v>
      </c>
      <c r="D23" s="20">
        <v>195840</v>
      </c>
      <c r="E23" s="20">
        <f>98800+261700</f>
        <v>360500</v>
      </c>
      <c r="F23" s="20"/>
      <c r="G23" s="18">
        <f t="shared" si="2"/>
        <v>556340</v>
      </c>
      <c r="H23" s="21"/>
      <c r="K23" s="1">
        <v>72000</v>
      </c>
    </row>
    <row r="24" spans="1:12" x14ac:dyDescent="0.35">
      <c r="A24" s="11"/>
      <c r="B24" s="12">
        <v>8</v>
      </c>
      <c r="C24" s="12" t="s">
        <v>72</v>
      </c>
      <c r="D24" s="20">
        <v>99700</v>
      </c>
      <c r="E24" s="20"/>
      <c r="F24" s="20">
        <v>14500</v>
      </c>
      <c r="G24" s="18">
        <f t="shared" si="2"/>
        <v>85200</v>
      </c>
      <c r="H24" s="21"/>
      <c r="K24" s="1">
        <v>2671200</v>
      </c>
    </row>
    <row r="25" spans="1:12" x14ac:dyDescent="0.35">
      <c r="A25" s="11"/>
      <c r="B25" s="12">
        <v>9</v>
      </c>
      <c r="C25" s="12" t="s">
        <v>73</v>
      </c>
      <c r="D25" s="20">
        <v>364300</v>
      </c>
      <c r="E25" s="20"/>
      <c r="F25" s="20"/>
      <c r="G25" s="18">
        <f t="shared" si="2"/>
        <v>364300</v>
      </c>
      <c r="H25" s="21"/>
      <c r="J25" s="120">
        <f>+J22-K23-K24</f>
        <v>3414200</v>
      </c>
    </row>
    <row r="26" spans="1:12" x14ac:dyDescent="0.35">
      <c r="A26" s="11"/>
      <c r="B26" s="12">
        <v>10</v>
      </c>
      <c r="C26" s="12" t="s">
        <v>74</v>
      </c>
      <c r="D26" s="20">
        <v>68350</v>
      </c>
      <c r="E26" s="20"/>
      <c r="F26" s="20"/>
      <c r="G26" s="18">
        <f t="shared" si="2"/>
        <v>68350</v>
      </c>
      <c r="H26" s="21"/>
    </row>
    <row r="27" spans="1:12" x14ac:dyDescent="0.35">
      <c r="A27" s="11"/>
      <c r="B27" s="12">
        <v>11</v>
      </c>
      <c r="C27" s="12" t="s">
        <v>75</v>
      </c>
      <c r="D27" s="20">
        <v>1098160</v>
      </c>
      <c r="E27" s="20">
        <f>16000+3700</f>
        <v>19700</v>
      </c>
      <c r="F27" s="20">
        <v>4500</v>
      </c>
      <c r="G27" s="18">
        <f t="shared" si="2"/>
        <v>1113360</v>
      </c>
      <c r="H27" s="21"/>
    </row>
    <row r="28" spans="1:12" x14ac:dyDescent="0.35">
      <c r="A28" s="11"/>
      <c r="B28" s="12">
        <v>12</v>
      </c>
      <c r="C28" s="12" t="s">
        <v>76</v>
      </c>
      <c r="D28" s="22">
        <v>214000</v>
      </c>
      <c r="E28" s="22"/>
      <c r="F28" s="22">
        <v>1200</v>
      </c>
      <c r="G28" s="18">
        <f t="shared" si="2"/>
        <v>212800</v>
      </c>
      <c r="H28" s="21"/>
    </row>
    <row r="29" spans="1:12" ht="21.75" thickBot="1" x14ac:dyDescent="0.4">
      <c r="A29" s="11"/>
      <c r="B29" s="12"/>
      <c r="C29" s="26" t="s">
        <v>77</v>
      </c>
      <c r="D29" s="24">
        <f>SUM(D8:D11,D17:D28)</f>
        <v>35749967.460000001</v>
      </c>
      <c r="E29" s="24">
        <f>SUM(E8:E28)</f>
        <v>7511400</v>
      </c>
      <c r="F29" s="24">
        <f>SUM(F8:F11,F17:F28)</f>
        <v>46750</v>
      </c>
      <c r="G29" s="24">
        <f>SUM(G8:G28)</f>
        <v>43214617.460000001</v>
      </c>
      <c r="H29" s="21"/>
    </row>
    <row r="30" spans="1:12" ht="21.75" thickTop="1" x14ac:dyDescent="0.35">
      <c r="A30" s="11" t="s">
        <v>78</v>
      </c>
      <c r="B30" s="12"/>
      <c r="C30" s="12"/>
      <c r="D30" s="18"/>
      <c r="E30" s="18"/>
      <c r="F30" s="18"/>
      <c r="G30" s="18"/>
      <c r="H30" s="21"/>
    </row>
    <row r="31" spans="1:12" x14ac:dyDescent="0.35">
      <c r="A31" s="11"/>
      <c r="B31" s="12">
        <v>1</v>
      </c>
      <c r="C31" s="12" t="s">
        <v>79</v>
      </c>
      <c r="D31" s="20">
        <v>26249322</v>
      </c>
      <c r="E31" s="20">
        <v>4768200</v>
      </c>
      <c r="F31" s="20">
        <v>46750</v>
      </c>
      <c r="G31" s="18">
        <f t="shared" ref="G31:G33" si="3">SUM(D31+E31-F31)</f>
        <v>30970772</v>
      </c>
      <c r="H31" s="21"/>
      <c r="J31" s="1">
        <v>7511400</v>
      </c>
      <c r="K31" s="1">
        <v>72000</v>
      </c>
      <c r="L31" s="1">
        <v>2671200</v>
      </c>
    </row>
    <row r="32" spans="1:12" x14ac:dyDescent="0.35">
      <c r="A32" s="90"/>
      <c r="B32" s="91">
        <v>2</v>
      </c>
      <c r="C32" s="91" t="s">
        <v>188</v>
      </c>
      <c r="D32" s="20">
        <v>7507145.46</v>
      </c>
      <c r="E32" s="20">
        <v>2671200</v>
      </c>
      <c r="F32" s="20"/>
      <c r="G32" s="18">
        <f t="shared" si="3"/>
        <v>10178345.460000001</v>
      </c>
      <c r="H32" s="101" t="s">
        <v>246</v>
      </c>
      <c r="J32" s="1">
        <f>+J31-K31-L31</f>
        <v>4768200</v>
      </c>
    </row>
    <row r="33" spans="1:10" x14ac:dyDescent="0.35">
      <c r="A33" s="90"/>
      <c r="B33" s="91">
        <v>3</v>
      </c>
      <c r="C33" s="91" t="s">
        <v>189</v>
      </c>
      <c r="D33" s="92">
        <v>1993500</v>
      </c>
      <c r="E33" s="92">
        <v>0</v>
      </c>
      <c r="F33" s="92"/>
      <c r="G33" s="18">
        <f t="shared" si="3"/>
        <v>1993500</v>
      </c>
      <c r="H33" s="101" t="s">
        <v>245</v>
      </c>
    </row>
    <row r="34" spans="1:10" x14ac:dyDescent="0.35">
      <c r="A34" s="90"/>
      <c r="B34" s="91">
        <v>4</v>
      </c>
      <c r="C34" s="91" t="s">
        <v>38</v>
      </c>
      <c r="D34" s="22"/>
      <c r="E34" s="22">
        <v>72000</v>
      </c>
      <c r="F34" s="22"/>
      <c r="G34" s="92">
        <f>+D34+E34-F34</f>
        <v>72000</v>
      </c>
      <c r="H34" s="32"/>
    </row>
    <row r="35" spans="1:10" ht="21.75" thickBot="1" x14ac:dyDescent="0.4">
      <c r="A35" s="13"/>
      <c r="B35" s="14"/>
      <c r="C35" s="14"/>
      <c r="D35" s="24">
        <f>SUM(D31:D33)</f>
        <v>35749967.460000001</v>
      </c>
      <c r="E35" s="24">
        <f>SUM(E31:E34)</f>
        <v>7511400</v>
      </c>
      <c r="F35" s="24">
        <f t="shared" ref="F35" si="4">SUM(F31:F33)</f>
        <v>46750</v>
      </c>
      <c r="G35" s="24">
        <f>SUM(G31:G34)</f>
        <v>43214617.460000001</v>
      </c>
      <c r="H35" s="23"/>
      <c r="J35" s="120">
        <f>+G29-G35</f>
        <v>0</v>
      </c>
    </row>
    <row r="36" spans="1:10" ht="21.75" thickTop="1" x14ac:dyDescent="0.35"/>
  </sheetData>
  <mergeCells count="5">
    <mergeCell ref="H5:H6"/>
    <mergeCell ref="A5:C6"/>
    <mergeCell ref="A1:H1"/>
    <mergeCell ref="A2:H2"/>
    <mergeCell ref="A3:H3"/>
  </mergeCells>
  <pageMargins left="0.2" right="0.2" top="0.75" bottom="0.5" header="0.3" footer="0.3"/>
  <pageSetup paperSize="9" scale="90" orientation="portrait" verticalDpi="0" r:id="rId1"/>
  <headerFooter>
    <oddFooter>&amp;R&amp;"TH SarabunPSK,ตัวเอียง"&amp;10D/งบแสดงฐานะการเงิน/ประจำปีงบประมาณ 2558/งบแสดงฐานะการเงินและงบประกอบ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H31" sqref="H31"/>
    </sheetView>
  </sheetViews>
  <sheetFormatPr defaultRowHeight="21" x14ac:dyDescent="0.35"/>
  <cols>
    <col min="1" max="1" width="2.125" style="1" customWidth="1"/>
    <col min="2" max="2" width="2.75" style="1" customWidth="1"/>
    <col min="3" max="3" width="36.5" style="1" customWidth="1"/>
    <col min="4" max="4" width="18.875" style="6" customWidth="1"/>
    <col min="5" max="5" width="24.375" style="6" customWidth="1"/>
    <col min="6" max="6" width="14" style="6" customWidth="1"/>
    <col min="7" max="16384" width="9" style="1"/>
  </cols>
  <sheetData>
    <row r="1" spans="1:6" x14ac:dyDescent="0.35">
      <c r="A1" s="122" t="s">
        <v>0</v>
      </c>
      <c r="B1" s="122"/>
      <c r="C1" s="122"/>
      <c r="D1" s="122"/>
      <c r="E1" s="122"/>
      <c r="F1" s="122"/>
    </row>
    <row r="2" spans="1:6" x14ac:dyDescent="0.35">
      <c r="A2" s="122" t="s">
        <v>42</v>
      </c>
      <c r="B2" s="122"/>
      <c r="C2" s="122"/>
      <c r="D2" s="122"/>
      <c r="E2" s="122"/>
      <c r="F2" s="122"/>
    </row>
    <row r="3" spans="1:6" x14ac:dyDescent="0.35">
      <c r="A3" s="122" t="s">
        <v>197</v>
      </c>
      <c r="B3" s="122"/>
      <c r="C3" s="122"/>
      <c r="D3" s="122"/>
      <c r="E3" s="122"/>
      <c r="F3" s="122"/>
    </row>
    <row r="4" spans="1:6" x14ac:dyDescent="0.35">
      <c r="A4" s="5"/>
      <c r="B4" s="5"/>
      <c r="C4" s="5"/>
      <c r="D4" s="5"/>
      <c r="E4" s="5"/>
      <c r="F4" s="5"/>
    </row>
    <row r="5" spans="1:6" x14ac:dyDescent="0.35">
      <c r="A5" s="128" t="s">
        <v>80</v>
      </c>
      <c r="B5" s="128"/>
      <c r="C5" s="128"/>
      <c r="D5" s="128"/>
      <c r="E5" s="128"/>
      <c r="F5" s="128"/>
    </row>
    <row r="7" spans="1:6" x14ac:dyDescent="0.35">
      <c r="A7" s="124" t="s">
        <v>52</v>
      </c>
      <c r="B7" s="124"/>
      <c r="C7" s="124"/>
      <c r="D7" s="129" t="s">
        <v>81</v>
      </c>
      <c r="E7" s="130" t="s">
        <v>82</v>
      </c>
      <c r="F7" s="131"/>
    </row>
    <row r="8" spans="1:6" x14ac:dyDescent="0.35">
      <c r="A8" s="126"/>
      <c r="B8" s="126"/>
      <c r="C8" s="126"/>
      <c r="D8" s="126"/>
      <c r="E8" s="9" t="s">
        <v>83</v>
      </c>
      <c r="F8" s="9" t="s">
        <v>84</v>
      </c>
    </row>
    <row r="9" spans="1:6" x14ac:dyDescent="0.35">
      <c r="A9" s="102" t="s">
        <v>57</v>
      </c>
      <c r="B9" s="10" t="s">
        <v>58</v>
      </c>
      <c r="C9" s="10"/>
      <c r="D9" s="16"/>
      <c r="E9" s="16"/>
      <c r="F9" s="16"/>
    </row>
    <row r="10" spans="1:6" x14ac:dyDescent="0.35">
      <c r="A10" s="27"/>
      <c r="B10" s="15">
        <v>1</v>
      </c>
      <c r="C10" s="15" t="s">
        <v>59</v>
      </c>
      <c r="D10" s="18">
        <f>กระดาษทำการงบทรัพย์สิน!G8</f>
        <v>1989000</v>
      </c>
      <c r="E10" s="18" t="s">
        <v>85</v>
      </c>
      <c r="F10" s="18">
        <f>กระดาษทำการงบทรัพย์สิน!G31</f>
        <v>30970772</v>
      </c>
    </row>
    <row r="11" spans="1:6" x14ac:dyDescent="0.35">
      <c r="A11" s="11"/>
      <c r="B11" s="12">
        <v>2</v>
      </c>
      <c r="C11" s="12" t="s">
        <v>60</v>
      </c>
      <c r="D11" s="18">
        <f>กระดาษทำการงบทรัพย์สิน!G9</f>
        <v>8820350.4600000009</v>
      </c>
      <c r="E11" s="20" t="s">
        <v>190</v>
      </c>
      <c r="F11" s="20">
        <f>SUM(กระดาษทำการงบทรัพย์สิน!G32)</f>
        <v>10178345.460000001</v>
      </c>
    </row>
    <row r="12" spans="1:6" x14ac:dyDescent="0.35">
      <c r="A12" s="11"/>
      <c r="B12" s="12">
        <v>3</v>
      </c>
      <c r="C12" s="12" t="s">
        <v>61</v>
      </c>
      <c r="D12" s="18">
        <f>กระดาษทำการงบทรัพย์สิน!G10</f>
        <v>2796000</v>
      </c>
      <c r="E12" s="20" t="s">
        <v>191</v>
      </c>
      <c r="F12" s="20">
        <f>SUM(กระดาษทำการงบทรัพย์สิน!G33)</f>
        <v>1993500</v>
      </c>
    </row>
    <row r="13" spans="1:6" x14ac:dyDescent="0.35">
      <c r="A13" s="11"/>
      <c r="B13" s="12">
        <v>4</v>
      </c>
      <c r="C13" s="12" t="s">
        <v>62</v>
      </c>
      <c r="D13" s="18">
        <f>กระดาษทำการงบทรัพย์สิน!G11</f>
        <v>10169000</v>
      </c>
      <c r="E13" s="20" t="s">
        <v>238</v>
      </c>
      <c r="F13" s="20">
        <v>72000</v>
      </c>
    </row>
    <row r="14" spans="1:6" x14ac:dyDescent="0.35">
      <c r="A14" s="11"/>
      <c r="B14" s="12">
        <v>5</v>
      </c>
      <c r="C14" s="12" t="s">
        <v>248</v>
      </c>
      <c r="D14" s="18">
        <f>กระดาษทำการงบทรัพย์สิน!G12</f>
        <v>99000</v>
      </c>
      <c r="E14" s="20"/>
      <c r="F14" s="20"/>
    </row>
    <row r="15" spans="1:6" x14ac:dyDescent="0.35">
      <c r="A15" s="11"/>
      <c r="B15" s="12">
        <v>6</v>
      </c>
      <c r="C15" s="12" t="s">
        <v>249</v>
      </c>
      <c r="D15" s="18">
        <f>กระดาษทำการงบทรัพย์สิน!G13</f>
        <v>480000</v>
      </c>
      <c r="E15" s="20"/>
      <c r="F15" s="20"/>
    </row>
    <row r="16" spans="1:6" x14ac:dyDescent="0.35">
      <c r="A16" s="11"/>
      <c r="B16" s="12">
        <v>7</v>
      </c>
      <c r="C16" s="12" t="s">
        <v>250</v>
      </c>
      <c r="D16" s="18">
        <f>กระดาษทำการงบทรัพย์สิน!G14</f>
        <v>775000</v>
      </c>
      <c r="E16" s="20"/>
      <c r="F16" s="20"/>
    </row>
    <row r="17" spans="1:6" x14ac:dyDescent="0.35">
      <c r="A17" s="11"/>
      <c r="B17" s="12">
        <v>8</v>
      </c>
      <c r="C17" s="12" t="s">
        <v>235</v>
      </c>
      <c r="D17" s="18">
        <f>กระดาษทำการงบทรัพย์สิน!G15</f>
        <v>2956000</v>
      </c>
      <c r="E17" s="20"/>
      <c r="F17" s="20"/>
    </row>
    <row r="18" spans="1:6" x14ac:dyDescent="0.35">
      <c r="A18" s="11" t="s">
        <v>63</v>
      </c>
      <c r="B18" s="12" t="s">
        <v>64</v>
      </c>
      <c r="C18" s="12"/>
      <c r="D18" s="20"/>
      <c r="E18" s="20"/>
      <c r="F18" s="20"/>
    </row>
    <row r="19" spans="1:6" x14ac:dyDescent="0.35">
      <c r="A19" s="11"/>
      <c r="B19" s="12">
        <v>1</v>
      </c>
      <c r="C19" s="12" t="s">
        <v>65</v>
      </c>
      <c r="D19" s="20">
        <f>กระดาษทำการงบทรัพย์สิน!G17</f>
        <v>526960</v>
      </c>
      <c r="E19" s="20"/>
      <c r="F19" s="20"/>
    </row>
    <row r="20" spans="1:6" x14ac:dyDescent="0.35">
      <c r="A20" s="11"/>
      <c r="B20" s="12">
        <v>2</v>
      </c>
      <c r="C20" s="12" t="s">
        <v>66</v>
      </c>
      <c r="D20" s="20">
        <f>กระดาษทำการงบทรัพย์สิน!G18</f>
        <v>97800</v>
      </c>
      <c r="E20" s="20"/>
      <c r="F20" s="20"/>
    </row>
    <row r="21" spans="1:6" x14ac:dyDescent="0.35">
      <c r="A21" s="11"/>
      <c r="B21" s="12">
        <v>3</v>
      </c>
      <c r="C21" s="12" t="s">
        <v>67</v>
      </c>
      <c r="D21" s="20">
        <f>กระดาษทำการงบทรัพย์สิน!G19</f>
        <v>7309520</v>
      </c>
      <c r="E21" s="20"/>
      <c r="F21" s="20"/>
    </row>
    <row r="22" spans="1:6" x14ac:dyDescent="0.35">
      <c r="A22" s="11"/>
      <c r="B22" s="12">
        <v>4</v>
      </c>
      <c r="C22" s="12" t="s">
        <v>68</v>
      </c>
      <c r="D22" s="20">
        <f>กระดาษทำการงบทรัพย์สิน!G20</f>
        <v>418400</v>
      </c>
      <c r="E22" s="20"/>
      <c r="F22" s="20"/>
    </row>
    <row r="23" spans="1:6" x14ac:dyDescent="0.35">
      <c r="A23" s="11"/>
      <c r="B23" s="12">
        <v>5</v>
      </c>
      <c r="C23" s="12" t="s">
        <v>69</v>
      </c>
      <c r="D23" s="20">
        <f>กระดาษทำการงบทรัพย์สิน!G21</f>
        <v>4012500</v>
      </c>
      <c r="E23" s="20"/>
      <c r="F23" s="20"/>
    </row>
    <row r="24" spans="1:6" x14ac:dyDescent="0.35">
      <c r="A24" s="11"/>
      <c r="B24" s="12">
        <v>6</v>
      </c>
      <c r="C24" s="12" t="s">
        <v>70</v>
      </c>
      <c r="D24" s="20">
        <f>กระดาษทำการงบทรัพย์สิน!G22</f>
        <v>364737</v>
      </c>
      <c r="E24" s="20"/>
      <c r="F24" s="20"/>
    </row>
    <row r="25" spans="1:6" x14ac:dyDescent="0.35">
      <c r="A25" s="11"/>
      <c r="B25" s="12">
        <v>7</v>
      </c>
      <c r="C25" s="12" t="s">
        <v>71</v>
      </c>
      <c r="D25" s="20">
        <f>กระดาษทำการงบทรัพย์สิน!G23</f>
        <v>556340</v>
      </c>
      <c r="E25" s="20"/>
      <c r="F25" s="20"/>
    </row>
    <row r="26" spans="1:6" x14ac:dyDescent="0.35">
      <c r="A26" s="11"/>
      <c r="B26" s="12">
        <v>8</v>
      </c>
      <c r="C26" s="12" t="s">
        <v>72</v>
      </c>
      <c r="D26" s="20">
        <f>กระดาษทำการงบทรัพย์สิน!G24</f>
        <v>85200</v>
      </c>
      <c r="E26" s="20"/>
      <c r="F26" s="20"/>
    </row>
    <row r="27" spans="1:6" x14ac:dyDescent="0.35">
      <c r="A27" s="11"/>
      <c r="B27" s="12">
        <v>9</v>
      </c>
      <c r="C27" s="12" t="s">
        <v>73</v>
      </c>
      <c r="D27" s="20">
        <f>กระดาษทำการงบทรัพย์สิน!G25</f>
        <v>364300</v>
      </c>
      <c r="E27" s="20"/>
      <c r="F27" s="20"/>
    </row>
    <row r="28" spans="1:6" x14ac:dyDescent="0.35">
      <c r="A28" s="11"/>
      <c r="B28" s="12">
        <v>10</v>
      </c>
      <c r="C28" s="12" t="s">
        <v>74</v>
      </c>
      <c r="D28" s="20">
        <f>กระดาษทำการงบทรัพย์สิน!G26</f>
        <v>68350</v>
      </c>
      <c r="E28" s="20"/>
      <c r="F28" s="20"/>
    </row>
    <row r="29" spans="1:6" x14ac:dyDescent="0.35">
      <c r="A29" s="11"/>
      <c r="B29" s="12">
        <v>11</v>
      </c>
      <c r="C29" s="12" t="s">
        <v>75</v>
      </c>
      <c r="D29" s="20">
        <f>กระดาษทำการงบทรัพย์สิน!G27</f>
        <v>1113360</v>
      </c>
      <c r="E29" s="20"/>
      <c r="F29" s="20"/>
    </row>
    <row r="30" spans="1:6" x14ac:dyDescent="0.35">
      <c r="A30" s="11"/>
      <c r="B30" s="12">
        <v>12</v>
      </c>
      <c r="C30" s="12" t="s">
        <v>76</v>
      </c>
      <c r="D30" s="20">
        <f>กระดาษทำการงบทรัพย์สิน!G28</f>
        <v>212800</v>
      </c>
      <c r="E30" s="22"/>
      <c r="F30" s="22"/>
    </row>
    <row r="31" spans="1:6" ht="21.75" thickBot="1" x14ac:dyDescent="0.4">
      <c r="A31" s="13"/>
      <c r="B31" s="14"/>
      <c r="C31" s="28" t="s">
        <v>77</v>
      </c>
      <c r="D31" s="24">
        <f>SUM(D10:D30)</f>
        <v>43214617.460000001</v>
      </c>
      <c r="E31" s="24"/>
      <c r="F31" s="24">
        <f>SUM(F10:F13,F19:F30)</f>
        <v>43214617.460000001</v>
      </c>
    </row>
    <row r="32" spans="1:6" ht="21.75" thickTop="1" x14ac:dyDescent="0.35"/>
    <row r="33" spans="1:3" x14ac:dyDescent="0.35">
      <c r="C33" s="1" t="s">
        <v>196</v>
      </c>
    </row>
    <row r="34" spans="1:3" x14ac:dyDescent="0.35">
      <c r="A34" s="1" t="s">
        <v>86</v>
      </c>
    </row>
  </sheetData>
  <mergeCells count="7">
    <mergeCell ref="A1:F1"/>
    <mergeCell ref="A2:F2"/>
    <mergeCell ref="A3:F3"/>
    <mergeCell ref="A7:C8"/>
    <mergeCell ref="A5:F5"/>
    <mergeCell ref="D7:D8"/>
    <mergeCell ref="E7:F7"/>
  </mergeCells>
  <pageMargins left="0.2" right="0.2" top="0.75" bottom="0.5" header="0.3" footer="0.3"/>
  <pageSetup paperSize="9" scale="95" orientation="portrait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18" sqref="H18"/>
    </sheetView>
  </sheetViews>
  <sheetFormatPr defaultRowHeight="21" x14ac:dyDescent="0.35"/>
  <cols>
    <col min="1" max="1" width="4.25" style="1" customWidth="1"/>
    <col min="2" max="3" width="9" style="1"/>
    <col min="4" max="4" width="14.25" style="1" customWidth="1"/>
    <col min="5" max="5" width="11" style="1" customWidth="1"/>
    <col min="6" max="6" width="15.125" style="1" customWidth="1"/>
    <col min="7" max="7" width="9" style="1"/>
    <col min="8" max="8" width="13.375" style="1" bestFit="1" customWidth="1"/>
    <col min="9" max="11" width="9" style="1"/>
    <col min="12" max="12" width="11.875" style="1" customWidth="1"/>
    <col min="13" max="16384" width="9" style="1"/>
  </cols>
  <sheetData>
    <row r="1" spans="1:6" x14ac:dyDescent="0.35">
      <c r="A1" s="122" t="s">
        <v>0</v>
      </c>
      <c r="B1" s="122"/>
      <c r="C1" s="122"/>
      <c r="D1" s="122"/>
      <c r="E1" s="122"/>
      <c r="F1" s="122"/>
    </row>
    <row r="2" spans="1:6" x14ac:dyDescent="0.35">
      <c r="A2" s="122" t="s">
        <v>42</v>
      </c>
      <c r="B2" s="122"/>
      <c r="C2" s="122"/>
      <c r="D2" s="122"/>
      <c r="E2" s="122"/>
      <c r="F2" s="122"/>
    </row>
    <row r="3" spans="1:6" x14ac:dyDescent="0.35">
      <c r="A3" s="122" t="s">
        <v>197</v>
      </c>
      <c r="B3" s="122"/>
      <c r="C3" s="122"/>
      <c r="D3" s="122"/>
      <c r="E3" s="122"/>
      <c r="F3" s="122"/>
    </row>
    <row r="4" spans="1:6" x14ac:dyDescent="0.35">
      <c r="A4" s="5"/>
      <c r="B4" s="5"/>
      <c r="C4" s="5"/>
      <c r="D4" s="5"/>
      <c r="E4" s="5"/>
      <c r="F4" s="5"/>
    </row>
    <row r="5" spans="1:6" x14ac:dyDescent="0.35">
      <c r="A5" s="128" t="s">
        <v>88</v>
      </c>
      <c r="B5" s="128"/>
      <c r="C5" s="128"/>
      <c r="D5" s="128"/>
      <c r="E5" s="128"/>
      <c r="F5" s="128"/>
    </row>
    <row r="6" spans="1:6" x14ac:dyDescent="0.35">
      <c r="A6" s="62" t="s">
        <v>166</v>
      </c>
      <c r="B6" s="62"/>
      <c r="C6" s="62"/>
      <c r="D6" s="62"/>
      <c r="E6" s="51" t="s">
        <v>154</v>
      </c>
      <c r="F6" s="63">
        <v>14100</v>
      </c>
    </row>
    <row r="7" spans="1:6" x14ac:dyDescent="0.35">
      <c r="A7" s="1" t="s">
        <v>156</v>
      </c>
      <c r="E7" s="51"/>
      <c r="F7" s="6"/>
    </row>
    <row r="8" spans="1:6" x14ac:dyDescent="0.35">
      <c r="B8" s="1" t="s">
        <v>157</v>
      </c>
      <c r="E8" s="51" t="s">
        <v>154</v>
      </c>
      <c r="F8" s="6">
        <v>5798298.3600000003</v>
      </c>
    </row>
    <row r="9" spans="1:6" x14ac:dyDescent="0.35">
      <c r="B9" s="1" t="s">
        <v>158</v>
      </c>
      <c r="E9" s="51" t="s">
        <v>155</v>
      </c>
      <c r="F9" s="6">
        <v>33871.620000000003</v>
      </c>
    </row>
    <row r="10" spans="1:6" x14ac:dyDescent="0.35">
      <c r="B10" s="1" t="s">
        <v>159</v>
      </c>
      <c r="E10" s="51" t="s">
        <v>155</v>
      </c>
      <c r="F10" s="6">
        <v>3158029.39</v>
      </c>
    </row>
    <row r="11" spans="1:6" x14ac:dyDescent="0.35">
      <c r="B11" s="1" t="s">
        <v>160</v>
      </c>
      <c r="E11" s="51" t="s">
        <v>155</v>
      </c>
      <c r="F11" s="6">
        <v>29942.92</v>
      </c>
    </row>
    <row r="12" spans="1:6" x14ac:dyDescent="0.35">
      <c r="B12" s="1" t="s">
        <v>161</v>
      </c>
      <c r="E12" s="51" t="s">
        <v>155</v>
      </c>
      <c r="F12" s="6">
        <v>5503235.5599999996</v>
      </c>
    </row>
    <row r="13" spans="1:6" x14ac:dyDescent="0.35">
      <c r="B13" s="1" t="s">
        <v>198</v>
      </c>
      <c r="E13" s="109" t="s">
        <v>155</v>
      </c>
      <c r="F13" s="6">
        <v>5036859.83</v>
      </c>
    </row>
    <row r="14" spans="1:6" x14ac:dyDescent="0.35">
      <c r="A14" s="1" t="s">
        <v>162</v>
      </c>
      <c r="E14" s="51"/>
      <c r="F14" s="6"/>
    </row>
    <row r="15" spans="1:6" x14ac:dyDescent="0.35">
      <c r="B15" s="1" t="s">
        <v>163</v>
      </c>
      <c r="E15" s="51" t="s">
        <v>154</v>
      </c>
      <c r="F15" s="6">
        <v>0</v>
      </c>
    </row>
    <row r="16" spans="1:6" x14ac:dyDescent="0.35">
      <c r="B16" s="1" t="s">
        <v>164</v>
      </c>
      <c r="E16" s="51" t="s">
        <v>155</v>
      </c>
      <c r="F16" s="6">
        <v>411856.55</v>
      </c>
    </row>
    <row r="17" spans="1:9" x14ac:dyDescent="0.35">
      <c r="B17" s="1" t="s">
        <v>165</v>
      </c>
      <c r="E17" s="51"/>
      <c r="F17" s="6">
        <v>0</v>
      </c>
    </row>
    <row r="18" spans="1:9" ht="21.75" thickBot="1" x14ac:dyDescent="0.4">
      <c r="E18" s="51" t="s">
        <v>77</v>
      </c>
      <c r="F18" s="61">
        <f>SUM(F6:F17)</f>
        <v>19986194.23</v>
      </c>
      <c r="H18" s="120">
        <f>+F18-F6</f>
        <v>19972094.23</v>
      </c>
      <c r="I18" s="1" t="s">
        <v>87</v>
      </c>
    </row>
    <row r="19" spans="1:9" ht="21.75" thickTop="1" x14ac:dyDescent="0.35">
      <c r="E19" s="51"/>
      <c r="F19" s="6"/>
    </row>
    <row r="21" spans="1:9" x14ac:dyDescent="0.35">
      <c r="A21" s="128" t="s">
        <v>167</v>
      </c>
      <c r="B21" s="128"/>
      <c r="C21" s="128"/>
      <c r="D21" s="128"/>
      <c r="E21" s="128"/>
      <c r="F21" s="128"/>
    </row>
    <row r="22" spans="1:9" x14ac:dyDescent="0.35">
      <c r="B22" s="1" t="s">
        <v>240</v>
      </c>
      <c r="E22" s="118" t="s">
        <v>154</v>
      </c>
      <c r="F22" s="6">
        <v>327100</v>
      </c>
    </row>
    <row r="23" spans="1:9" x14ac:dyDescent="0.35">
      <c r="B23" s="1" t="s">
        <v>241</v>
      </c>
      <c r="E23" s="118" t="s">
        <v>155</v>
      </c>
      <c r="F23" s="77">
        <v>70400</v>
      </c>
    </row>
    <row r="24" spans="1:9" x14ac:dyDescent="0.35">
      <c r="B24" s="1" t="s">
        <v>242</v>
      </c>
      <c r="E24" s="118" t="s">
        <v>155</v>
      </c>
      <c r="F24" s="6">
        <v>75200</v>
      </c>
    </row>
    <row r="25" spans="1:9" x14ac:dyDescent="0.35">
      <c r="B25" s="1" t="s">
        <v>243</v>
      </c>
      <c r="E25" s="118" t="s">
        <v>155</v>
      </c>
      <c r="F25" s="6">
        <v>16000</v>
      </c>
    </row>
    <row r="26" spans="1:9" x14ac:dyDescent="0.35">
      <c r="B26" s="1" t="s">
        <v>244</v>
      </c>
      <c r="E26" s="118" t="s">
        <v>155</v>
      </c>
      <c r="F26" s="6">
        <v>4560</v>
      </c>
    </row>
    <row r="27" spans="1:9" ht="21.75" thickBot="1" x14ac:dyDescent="0.4">
      <c r="E27" s="118" t="s">
        <v>77</v>
      </c>
      <c r="F27" s="121">
        <f>SUM(F22:F26)</f>
        <v>493260</v>
      </c>
    </row>
    <row r="28" spans="1:9" ht="21.75" thickTop="1" x14ac:dyDescent="0.35"/>
  </sheetData>
  <mergeCells count="5">
    <mergeCell ref="A1:F1"/>
    <mergeCell ref="A2:F2"/>
    <mergeCell ref="A3:F3"/>
    <mergeCell ref="A5:F5"/>
    <mergeCell ref="A21:F21"/>
  </mergeCells>
  <pageMargins left="1.7" right="0.7" top="0.75" bottom="0.75" header="0.3" footer="0.3"/>
  <pageSetup paperSize="9" orientation="portrait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34" zoomScaleNormal="100" workbookViewId="0">
      <selection sqref="A1:F6"/>
    </sheetView>
  </sheetViews>
  <sheetFormatPr defaultRowHeight="21" x14ac:dyDescent="0.35"/>
  <cols>
    <col min="1" max="1" width="34.375" style="1" customWidth="1"/>
    <col min="2" max="2" width="15.125" style="1" customWidth="1"/>
    <col min="3" max="3" width="14.625" style="45" customWidth="1"/>
    <col min="4" max="4" width="14.625" style="6" customWidth="1"/>
    <col min="5" max="5" width="12" style="1" customWidth="1"/>
    <col min="6" max="6" width="18.5" style="1" customWidth="1"/>
    <col min="7" max="7" width="9" style="1"/>
    <col min="8" max="8" width="13.25" style="1" customWidth="1"/>
    <col min="9" max="16384" width="9" style="1"/>
  </cols>
  <sheetData>
    <row r="1" spans="1:6" x14ac:dyDescent="0.35">
      <c r="A1" s="122" t="s">
        <v>0</v>
      </c>
      <c r="B1" s="122"/>
      <c r="C1" s="122"/>
      <c r="D1" s="122"/>
      <c r="E1" s="33"/>
      <c r="F1" s="33"/>
    </row>
    <row r="2" spans="1:6" x14ac:dyDescent="0.35">
      <c r="A2" s="122" t="s">
        <v>42</v>
      </c>
      <c r="B2" s="122"/>
      <c r="C2" s="122"/>
      <c r="D2" s="122"/>
      <c r="E2" s="33"/>
      <c r="F2" s="33"/>
    </row>
    <row r="3" spans="1:6" x14ac:dyDescent="0.35">
      <c r="A3" s="122" t="s">
        <v>197</v>
      </c>
      <c r="B3" s="122"/>
      <c r="C3" s="122"/>
      <c r="D3" s="122"/>
      <c r="E3" s="33"/>
      <c r="F3" s="33"/>
    </row>
    <row r="4" spans="1:6" x14ac:dyDescent="0.35">
      <c r="A4" s="5"/>
      <c r="B4" s="5"/>
      <c r="C4" s="37"/>
      <c r="D4" s="29"/>
      <c r="E4" s="5"/>
      <c r="F4" s="5"/>
    </row>
    <row r="5" spans="1:6" x14ac:dyDescent="0.35">
      <c r="A5" s="128" t="s">
        <v>89</v>
      </c>
      <c r="B5" s="128"/>
      <c r="C5" s="128"/>
      <c r="D5" s="128"/>
      <c r="E5" s="128"/>
      <c r="F5" s="128"/>
    </row>
    <row r="7" spans="1:6" x14ac:dyDescent="0.35">
      <c r="A7" s="34" t="s">
        <v>90</v>
      </c>
      <c r="B7" s="34" t="s">
        <v>91</v>
      </c>
      <c r="C7" s="38" t="s">
        <v>92</v>
      </c>
      <c r="D7" s="35" t="s">
        <v>84</v>
      </c>
    </row>
    <row r="8" spans="1:6" x14ac:dyDescent="0.35">
      <c r="A8" s="17" t="s">
        <v>93</v>
      </c>
      <c r="B8" s="17">
        <v>2555</v>
      </c>
      <c r="C8" s="39">
        <v>2</v>
      </c>
      <c r="D8" s="16">
        <v>797</v>
      </c>
      <c r="E8" s="1">
        <f>375+422</f>
        <v>797</v>
      </c>
    </row>
    <row r="9" spans="1:6" x14ac:dyDescent="0.35">
      <c r="A9" s="21"/>
      <c r="B9" s="21">
        <v>2558</v>
      </c>
      <c r="C9" s="40">
        <v>1</v>
      </c>
      <c r="D9" s="20">
        <v>3900</v>
      </c>
    </row>
    <row r="10" spans="1:6" x14ac:dyDescent="0.35">
      <c r="A10" s="21"/>
      <c r="B10" s="21">
        <v>2559</v>
      </c>
      <c r="C10" s="40">
        <v>1</v>
      </c>
      <c r="D10" s="20">
        <v>14400</v>
      </c>
    </row>
    <row r="11" spans="1:6" x14ac:dyDescent="0.35">
      <c r="A11" s="132" t="s">
        <v>77</v>
      </c>
      <c r="B11" s="133"/>
      <c r="C11" s="42">
        <f>SUM(C8:C10)</f>
        <v>4</v>
      </c>
      <c r="D11" s="56">
        <f>SUM(D8:D10)</f>
        <v>19097</v>
      </c>
    </row>
    <row r="12" spans="1:6" x14ac:dyDescent="0.35">
      <c r="A12" s="19" t="s">
        <v>94</v>
      </c>
      <c r="B12" s="19">
        <v>2541</v>
      </c>
      <c r="C12" s="43">
        <v>14</v>
      </c>
      <c r="D12" s="18">
        <v>1571.3</v>
      </c>
      <c r="E12" s="52">
        <v>1654</v>
      </c>
      <c r="F12" s="6">
        <f>+E12*95/100</f>
        <v>1571.3</v>
      </c>
    </row>
    <row r="13" spans="1:6" x14ac:dyDescent="0.35">
      <c r="A13" s="21"/>
      <c r="B13" s="21">
        <v>2542</v>
      </c>
      <c r="C13" s="40">
        <v>23</v>
      </c>
      <c r="D13" s="20">
        <v>2129.9</v>
      </c>
      <c r="E13" s="53">
        <v>2242</v>
      </c>
      <c r="F13" s="6">
        <f t="shared" ref="F13:F30" si="0">+E13*95/100</f>
        <v>2129.9</v>
      </c>
    </row>
    <row r="14" spans="1:6" x14ac:dyDescent="0.35">
      <c r="A14" s="21"/>
      <c r="B14" s="21">
        <v>2543</v>
      </c>
      <c r="C14" s="40">
        <v>25</v>
      </c>
      <c r="D14" s="20">
        <v>2299</v>
      </c>
      <c r="E14" s="53">
        <v>2420</v>
      </c>
      <c r="F14" s="6">
        <f t="shared" si="0"/>
        <v>2299</v>
      </c>
    </row>
    <row r="15" spans="1:6" x14ac:dyDescent="0.35">
      <c r="A15" s="21"/>
      <c r="B15" s="21">
        <v>2544</v>
      </c>
      <c r="C15" s="40">
        <v>27</v>
      </c>
      <c r="D15" s="20">
        <v>2428.1999999999998</v>
      </c>
      <c r="E15" s="53">
        <v>2556</v>
      </c>
      <c r="F15" s="6">
        <f t="shared" si="0"/>
        <v>2428.1999999999998</v>
      </c>
    </row>
    <row r="16" spans="1:6" x14ac:dyDescent="0.35">
      <c r="A16" s="21"/>
      <c r="B16" s="21">
        <v>2545</v>
      </c>
      <c r="C16" s="40">
        <v>59</v>
      </c>
      <c r="D16" s="20">
        <v>4910.55</v>
      </c>
      <c r="E16" s="53">
        <v>5169</v>
      </c>
      <c r="F16" s="6">
        <f t="shared" si="0"/>
        <v>4910.55</v>
      </c>
    </row>
    <row r="17" spans="1:9" x14ac:dyDescent="0.35">
      <c r="A17" s="21"/>
      <c r="B17" s="21">
        <v>2546</v>
      </c>
      <c r="C17" s="40">
        <v>77</v>
      </c>
      <c r="D17" s="20">
        <v>6482.8</v>
      </c>
      <c r="E17" s="53">
        <v>6824</v>
      </c>
      <c r="F17" s="6">
        <f t="shared" si="0"/>
        <v>6482.8</v>
      </c>
      <c r="I17" s="1" t="s">
        <v>87</v>
      </c>
    </row>
    <row r="18" spans="1:9" x14ac:dyDescent="0.35">
      <c r="A18" s="21"/>
      <c r="B18" s="21">
        <v>2547</v>
      </c>
      <c r="C18" s="40">
        <v>93</v>
      </c>
      <c r="D18" s="20">
        <v>7386.25</v>
      </c>
      <c r="E18" s="53">
        <v>7775</v>
      </c>
      <c r="F18" s="6">
        <f t="shared" si="0"/>
        <v>7386.25</v>
      </c>
    </row>
    <row r="19" spans="1:9" x14ac:dyDescent="0.35">
      <c r="A19" s="21"/>
      <c r="B19" s="21">
        <v>2548</v>
      </c>
      <c r="C19" s="40">
        <v>112</v>
      </c>
      <c r="D19" s="20">
        <v>8818.85</v>
      </c>
      <c r="E19" s="53">
        <v>9283</v>
      </c>
      <c r="F19" s="6">
        <f t="shared" si="0"/>
        <v>8818.85</v>
      </c>
    </row>
    <row r="20" spans="1:9" x14ac:dyDescent="0.35">
      <c r="A20" s="21"/>
      <c r="B20" s="21">
        <v>2549</v>
      </c>
      <c r="C20" s="40">
        <v>50</v>
      </c>
      <c r="D20" s="20">
        <v>3468.45</v>
      </c>
      <c r="E20" s="53">
        <v>3651</v>
      </c>
      <c r="F20" s="6">
        <f t="shared" si="0"/>
        <v>3468.45</v>
      </c>
    </row>
    <row r="21" spans="1:9" x14ac:dyDescent="0.35">
      <c r="A21" s="21"/>
      <c r="B21" s="21">
        <v>2550</v>
      </c>
      <c r="C21" s="40">
        <v>72</v>
      </c>
      <c r="D21" s="20">
        <v>5559.4</v>
      </c>
      <c r="E21" s="53">
        <v>5852</v>
      </c>
      <c r="F21" s="6">
        <f t="shared" si="0"/>
        <v>5559.4</v>
      </c>
    </row>
    <row r="22" spans="1:9" x14ac:dyDescent="0.35">
      <c r="A22" s="21"/>
      <c r="B22" s="21">
        <v>2551</v>
      </c>
      <c r="C22" s="40">
        <v>110</v>
      </c>
      <c r="D22" s="20">
        <v>8294.4500000000007</v>
      </c>
      <c r="E22" s="53">
        <v>8731</v>
      </c>
      <c r="F22" s="6">
        <f t="shared" si="0"/>
        <v>8294.4500000000007</v>
      </c>
    </row>
    <row r="23" spans="1:9" x14ac:dyDescent="0.35">
      <c r="A23" s="21"/>
      <c r="B23" s="21">
        <v>2552</v>
      </c>
      <c r="C23" s="40">
        <v>129</v>
      </c>
      <c r="D23" s="20">
        <v>9958.85</v>
      </c>
      <c r="E23" s="53">
        <v>10483</v>
      </c>
      <c r="F23" s="6">
        <f t="shared" si="0"/>
        <v>9958.85</v>
      </c>
    </row>
    <row r="24" spans="1:9" x14ac:dyDescent="0.35">
      <c r="A24" s="21"/>
      <c r="B24" s="21">
        <v>2553</v>
      </c>
      <c r="C24" s="40">
        <v>65</v>
      </c>
      <c r="D24" s="20">
        <v>4377.6000000000004</v>
      </c>
      <c r="E24" s="53">
        <v>4608</v>
      </c>
      <c r="F24" s="6">
        <f t="shared" si="0"/>
        <v>4377.6000000000004</v>
      </c>
    </row>
    <row r="25" spans="1:9" x14ac:dyDescent="0.35">
      <c r="A25" s="21"/>
      <c r="B25" s="21">
        <v>2554</v>
      </c>
      <c r="C25" s="40">
        <v>72</v>
      </c>
      <c r="D25" s="20">
        <v>4323.45</v>
      </c>
      <c r="E25" s="53">
        <v>4551</v>
      </c>
      <c r="F25" s="6">
        <f t="shared" si="0"/>
        <v>4323.45</v>
      </c>
    </row>
    <row r="26" spans="1:9" x14ac:dyDescent="0.35">
      <c r="A26" s="21"/>
      <c r="B26" s="21">
        <v>2555</v>
      </c>
      <c r="C26" s="40">
        <v>151</v>
      </c>
      <c r="D26" s="20">
        <v>9770.75</v>
      </c>
      <c r="E26" s="53">
        <v>10285</v>
      </c>
      <c r="F26" s="6">
        <f t="shared" si="0"/>
        <v>9770.75</v>
      </c>
    </row>
    <row r="27" spans="1:9" x14ac:dyDescent="0.35">
      <c r="A27" s="21"/>
      <c r="B27" s="21">
        <v>2556</v>
      </c>
      <c r="C27" s="40">
        <v>2</v>
      </c>
      <c r="D27" s="20">
        <v>123.5</v>
      </c>
      <c r="E27" s="53">
        <v>130</v>
      </c>
      <c r="F27" s="6">
        <f t="shared" si="0"/>
        <v>123.5</v>
      </c>
    </row>
    <row r="28" spans="1:9" x14ac:dyDescent="0.35">
      <c r="A28" s="21"/>
      <c r="B28" s="21">
        <v>2557</v>
      </c>
      <c r="C28" s="40">
        <v>105</v>
      </c>
      <c r="D28" s="20">
        <v>8690.6</v>
      </c>
      <c r="E28" s="53">
        <v>9148</v>
      </c>
      <c r="F28" s="6">
        <f t="shared" si="0"/>
        <v>8690.6</v>
      </c>
    </row>
    <row r="29" spans="1:9" x14ac:dyDescent="0.35">
      <c r="A29" s="21"/>
      <c r="B29" s="21">
        <v>2558</v>
      </c>
      <c r="C29" s="40">
        <v>160</v>
      </c>
      <c r="D29" s="20">
        <v>12216.05</v>
      </c>
      <c r="E29" s="53">
        <v>12859</v>
      </c>
      <c r="F29" s="6">
        <f t="shared" si="0"/>
        <v>12216.05</v>
      </c>
    </row>
    <row r="30" spans="1:9" x14ac:dyDescent="0.35">
      <c r="A30" s="32"/>
      <c r="B30" s="32">
        <v>2559</v>
      </c>
      <c r="C30" s="41">
        <v>231</v>
      </c>
      <c r="D30" s="20">
        <v>17151.3</v>
      </c>
      <c r="E30" s="54">
        <v>18054</v>
      </c>
      <c r="F30" s="6">
        <f t="shared" si="0"/>
        <v>17151.3</v>
      </c>
    </row>
    <row r="31" spans="1:9" x14ac:dyDescent="0.35">
      <c r="A31" s="132" t="s">
        <v>77</v>
      </c>
      <c r="B31" s="133"/>
      <c r="C31" s="42">
        <f>SUM(C12:C30)</f>
        <v>1577</v>
      </c>
      <c r="D31" s="56">
        <f>SUM(D12:D30)</f>
        <v>119961.25</v>
      </c>
      <c r="E31" s="46">
        <f>SUM(E12:E30)</f>
        <v>126275</v>
      </c>
      <c r="F31" s="6">
        <f>126275*95/100</f>
        <v>119961.25</v>
      </c>
    </row>
    <row r="32" spans="1:9" x14ac:dyDescent="0.35">
      <c r="A32" s="19" t="s">
        <v>95</v>
      </c>
      <c r="B32" s="19">
        <v>2555</v>
      </c>
      <c r="C32" s="43">
        <v>4</v>
      </c>
      <c r="D32" s="18">
        <v>800</v>
      </c>
    </row>
    <row r="33" spans="1:4" x14ac:dyDescent="0.35">
      <c r="A33" s="21"/>
      <c r="B33" s="21">
        <v>2556</v>
      </c>
      <c r="C33" s="40">
        <v>4</v>
      </c>
      <c r="D33" s="20">
        <v>800</v>
      </c>
    </row>
    <row r="34" spans="1:4" x14ac:dyDescent="0.35">
      <c r="A34" s="32"/>
      <c r="B34" s="32">
        <v>2559</v>
      </c>
      <c r="C34" s="41">
        <v>1</v>
      </c>
      <c r="D34" s="55">
        <v>375</v>
      </c>
    </row>
    <row r="35" spans="1:4" x14ac:dyDescent="0.35">
      <c r="A35" s="132" t="s">
        <v>77</v>
      </c>
      <c r="B35" s="133"/>
      <c r="C35" s="42">
        <f>SUM(C32:C34)</f>
        <v>9</v>
      </c>
      <c r="D35" s="56">
        <f>SUM(D32:D34)</f>
        <v>1975</v>
      </c>
    </row>
    <row r="36" spans="1:4" x14ac:dyDescent="0.35">
      <c r="A36" s="134" t="s">
        <v>96</v>
      </c>
      <c r="B36" s="135"/>
      <c r="C36" s="44">
        <f>SUM(C11,C31,C35)</f>
        <v>1590</v>
      </c>
      <c r="D36" s="36">
        <f>SUM(D11,D31,D35)</f>
        <v>141033.25</v>
      </c>
    </row>
  </sheetData>
  <mergeCells count="8">
    <mergeCell ref="A31:B31"/>
    <mergeCell ref="A35:B35"/>
    <mergeCell ref="A36:B36"/>
    <mergeCell ref="A5:F5"/>
    <mergeCell ref="A1:D1"/>
    <mergeCell ref="A2:D2"/>
    <mergeCell ref="A3:D3"/>
    <mergeCell ref="A11:B11"/>
  </mergeCells>
  <pageMargins left="0.94488188976377963" right="0.70866141732283472" top="0.51181102362204722" bottom="0.51181102362204722" header="0.31496062992125984" footer="0.31496062992125984"/>
  <pageSetup paperSize="9" orientation="portrait" verticalDpi="0" r:id="rId1"/>
  <headerFooter>
    <oddFooter xml:space="preserve">&amp;R&amp;"TH SarabunPSK,ตัวเอียง"&amp;10D/งบแสดงฐานะการเงิน/ปีงบประมาณ 2558/งบแสดงฐานะการเงินและงบประกอบ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G23" sqref="G23"/>
    </sheetView>
  </sheetViews>
  <sheetFormatPr defaultRowHeight="21" x14ac:dyDescent="0.35"/>
  <cols>
    <col min="1" max="1" width="9.375" style="1" customWidth="1"/>
    <col min="2" max="3" width="9" style="1"/>
    <col min="4" max="4" width="7.75" style="1" customWidth="1"/>
    <col min="5" max="5" width="10.625" style="51" customWidth="1"/>
    <col min="6" max="6" width="15" style="6" customWidth="1"/>
    <col min="7" max="7" width="9" style="51"/>
    <col min="8" max="16384" width="9" style="1"/>
  </cols>
  <sheetData>
    <row r="1" spans="1:7" x14ac:dyDescent="0.35">
      <c r="A1" s="122" t="s">
        <v>0</v>
      </c>
      <c r="B1" s="122"/>
      <c r="C1" s="122"/>
      <c r="D1" s="122"/>
      <c r="E1" s="122"/>
      <c r="F1" s="122"/>
      <c r="G1" s="122"/>
    </row>
    <row r="2" spans="1:7" x14ac:dyDescent="0.35">
      <c r="A2" s="122" t="s">
        <v>42</v>
      </c>
      <c r="B2" s="122"/>
      <c r="C2" s="122"/>
      <c r="D2" s="122"/>
      <c r="E2" s="122"/>
      <c r="F2" s="122"/>
      <c r="G2" s="122"/>
    </row>
    <row r="3" spans="1:7" x14ac:dyDescent="0.35">
      <c r="A3" s="122" t="s">
        <v>197</v>
      </c>
      <c r="B3" s="122"/>
      <c r="C3" s="122"/>
      <c r="D3" s="122"/>
      <c r="E3" s="122"/>
      <c r="F3" s="122"/>
      <c r="G3" s="122"/>
    </row>
    <row r="4" spans="1:7" x14ac:dyDescent="0.35">
      <c r="A4" s="5"/>
      <c r="B4" s="5"/>
      <c r="C4" s="37"/>
      <c r="D4" s="29"/>
      <c r="E4" s="50"/>
      <c r="F4" s="29"/>
    </row>
    <row r="5" spans="1:7" x14ac:dyDescent="0.35">
      <c r="A5" s="128" t="s">
        <v>97</v>
      </c>
      <c r="B5" s="128"/>
      <c r="C5" s="128"/>
      <c r="D5" s="128"/>
      <c r="E5" s="128"/>
      <c r="F5" s="128"/>
    </row>
    <row r="6" spans="1:7" x14ac:dyDescent="0.35">
      <c r="B6" s="1" t="s">
        <v>98</v>
      </c>
      <c r="E6" s="51" t="s">
        <v>154</v>
      </c>
      <c r="F6" s="6">
        <v>156525</v>
      </c>
      <c r="G6" s="51" t="s">
        <v>130</v>
      </c>
    </row>
    <row r="7" spans="1:7" ht="21.75" thickBot="1" x14ac:dyDescent="0.4">
      <c r="F7" s="61">
        <f>SUM(F6)</f>
        <v>156525</v>
      </c>
      <c r="G7" s="51" t="s">
        <v>155</v>
      </c>
    </row>
    <row r="8" spans="1:7" ht="21.75" thickTop="1" x14ac:dyDescent="0.35"/>
    <row r="10" spans="1:7" x14ac:dyDescent="0.35">
      <c r="A10" s="128" t="s">
        <v>99</v>
      </c>
      <c r="B10" s="128"/>
      <c r="C10" s="128"/>
      <c r="D10" s="128"/>
      <c r="E10" s="128"/>
      <c r="F10" s="128"/>
    </row>
    <row r="11" spans="1:7" x14ac:dyDescent="0.35">
      <c r="B11" s="1" t="s">
        <v>168</v>
      </c>
      <c r="E11" s="51" t="s">
        <v>154</v>
      </c>
      <c r="F11" s="6">
        <v>0</v>
      </c>
      <c r="G11" s="51" t="s">
        <v>130</v>
      </c>
    </row>
    <row r="12" spans="1:7" ht="21.75" thickBot="1" x14ac:dyDescent="0.4">
      <c r="F12" s="61">
        <f>SUM(F11)</f>
        <v>0</v>
      </c>
      <c r="G12" s="51" t="s">
        <v>155</v>
      </c>
    </row>
    <row r="13" spans="1:7" ht="21.75" thickTop="1" x14ac:dyDescent="0.35"/>
    <row r="15" spans="1:7" x14ac:dyDescent="0.35">
      <c r="A15" s="33" t="s">
        <v>100</v>
      </c>
      <c r="B15" s="33"/>
      <c r="C15" s="33"/>
      <c r="D15" s="33"/>
      <c r="E15" s="50" t="s">
        <v>170</v>
      </c>
      <c r="F15" s="33"/>
    </row>
    <row r="20" spans="1:7" x14ac:dyDescent="0.35">
      <c r="A20" s="33" t="s">
        <v>101</v>
      </c>
      <c r="B20" s="33"/>
      <c r="C20" s="33"/>
      <c r="D20" s="33"/>
      <c r="E20" s="64"/>
      <c r="F20" s="33"/>
    </row>
    <row r="21" spans="1:7" x14ac:dyDescent="0.35">
      <c r="B21" s="1" t="s">
        <v>239</v>
      </c>
      <c r="E21" s="112" t="s">
        <v>154</v>
      </c>
      <c r="F21" s="6">
        <v>1.5</v>
      </c>
      <c r="G21" s="112" t="s">
        <v>130</v>
      </c>
    </row>
    <row r="22" spans="1:7" ht="21.75" thickBot="1" x14ac:dyDescent="0.4">
      <c r="F22" s="61">
        <f>SUM(F21)</f>
        <v>1.5</v>
      </c>
      <c r="G22" s="112" t="s">
        <v>155</v>
      </c>
    </row>
    <row r="23" spans="1:7" ht="21.75" thickTop="1" x14ac:dyDescent="0.35"/>
    <row r="25" spans="1:7" x14ac:dyDescent="0.35">
      <c r="A25" s="128"/>
      <c r="B25" s="128"/>
      <c r="C25" s="128"/>
      <c r="D25" s="128"/>
      <c r="E25" s="128"/>
      <c r="F25" s="128"/>
    </row>
  </sheetData>
  <mergeCells count="6">
    <mergeCell ref="A25:F25"/>
    <mergeCell ref="A5:F5"/>
    <mergeCell ref="A10:F10"/>
    <mergeCell ref="A1:G1"/>
    <mergeCell ref="A2:G2"/>
    <mergeCell ref="A3:G3"/>
  </mergeCells>
  <pageMargins left="1.7" right="0.7" top="0.75" bottom="0.75" header="0.3" footer="0.3"/>
  <pageSetup paperSize="9" orientation="portrait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18" sqref="G18"/>
    </sheetView>
  </sheetViews>
  <sheetFormatPr defaultRowHeight="21" x14ac:dyDescent="0.35"/>
  <cols>
    <col min="1" max="1" width="11.75" style="3" customWidth="1"/>
    <col min="2" max="2" width="13.125" style="3" customWidth="1"/>
    <col min="3" max="3" width="15" style="3" customWidth="1"/>
    <col min="4" max="4" width="16.75" style="3" customWidth="1"/>
    <col min="5" max="5" width="15.25" style="3" customWidth="1"/>
    <col min="6" max="6" width="18" style="3" customWidth="1"/>
    <col min="7" max="7" width="13.75" style="6" customWidth="1"/>
    <col min="8" max="16384" width="9" style="1"/>
  </cols>
  <sheetData>
    <row r="1" spans="1:7" x14ac:dyDescent="0.35">
      <c r="A1" s="122" t="s">
        <v>0</v>
      </c>
      <c r="B1" s="122"/>
      <c r="C1" s="122"/>
      <c r="D1" s="122"/>
      <c r="E1" s="122"/>
      <c r="F1" s="122"/>
      <c r="G1" s="122"/>
    </row>
    <row r="2" spans="1:7" x14ac:dyDescent="0.35">
      <c r="A2" s="122" t="s">
        <v>42</v>
      </c>
      <c r="B2" s="122"/>
      <c r="C2" s="122"/>
      <c r="D2" s="122"/>
      <c r="E2" s="122"/>
      <c r="F2" s="122"/>
      <c r="G2" s="122"/>
    </row>
    <row r="3" spans="1:7" x14ac:dyDescent="0.35">
      <c r="A3" s="122" t="s">
        <v>197</v>
      </c>
      <c r="B3" s="122"/>
      <c r="C3" s="122"/>
      <c r="D3" s="122"/>
      <c r="E3" s="122"/>
      <c r="F3" s="122"/>
      <c r="G3" s="122"/>
    </row>
    <row r="5" spans="1:7" x14ac:dyDescent="0.35">
      <c r="A5" s="128" t="s">
        <v>102</v>
      </c>
      <c r="B5" s="128"/>
      <c r="C5" s="128"/>
      <c r="D5" s="128"/>
      <c r="E5" s="128"/>
      <c r="F5" s="128"/>
    </row>
    <row r="7" spans="1:7" x14ac:dyDescent="0.35">
      <c r="A7" s="34" t="s">
        <v>103</v>
      </c>
      <c r="B7" s="34" t="s">
        <v>104</v>
      </c>
      <c r="C7" s="34" t="s">
        <v>105</v>
      </c>
      <c r="D7" s="34" t="s">
        <v>106</v>
      </c>
      <c r="E7" s="34" t="s">
        <v>107</v>
      </c>
      <c r="F7" s="34" t="s">
        <v>108</v>
      </c>
      <c r="G7" s="36" t="s">
        <v>84</v>
      </c>
    </row>
    <row r="8" spans="1:7" x14ac:dyDescent="0.35">
      <c r="A8" s="47" t="s">
        <v>116</v>
      </c>
      <c r="B8" s="47" t="s">
        <v>109</v>
      </c>
      <c r="C8" s="47" t="s">
        <v>110</v>
      </c>
      <c r="D8" s="47" t="s">
        <v>112</v>
      </c>
      <c r="E8" s="47" t="s">
        <v>113</v>
      </c>
      <c r="F8" s="47" t="s">
        <v>114</v>
      </c>
      <c r="G8" s="16">
        <v>319632.40000000002</v>
      </c>
    </row>
    <row r="9" spans="1:7" x14ac:dyDescent="0.35">
      <c r="A9" s="30"/>
      <c r="B9" s="30"/>
      <c r="C9" s="30" t="s">
        <v>111</v>
      </c>
      <c r="D9" s="30"/>
      <c r="E9" s="30"/>
      <c r="F9" s="30"/>
      <c r="G9" s="20"/>
    </row>
    <row r="10" spans="1:7" x14ac:dyDescent="0.35">
      <c r="A10" s="30"/>
      <c r="B10" s="30"/>
      <c r="C10" s="30"/>
      <c r="D10" s="30"/>
      <c r="E10" s="30"/>
      <c r="F10" s="30"/>
      <c r="G10" s="20"/>
    </row>
    <row r="11" spans="1:7" x14ac:dyDescent="0.35">
      <c r="A11" s="30" t="s">
        <v>117</v>
      </c>
      <c r="B11" s="30" t="s">
        <v>199</v>
      </c>
      <c r="C11" s="30" t="s">
        <v>199</v>
      </c>
      <c r="D11" s="30" t="s">
        <v>200</v>
      </c>
      <c r="E11" s="30" t="s">
        <v>65</v>
      </c>
      <c r="F11" s="30" t="s">
        <v>201</v>
      </c>
      <c r="G11" s="20">
        <v>1485000</v>
      </c>
    </row>
    <row r="12" spans="1:7" x14ac:dyDescent="0.35">
      <c r="A12" s="30"/>
      <c r="B12" s="30"/>
      <c r="C12" s="30"/>
      <c r="D12" s="30"/>
      <c r="E12" s="30"/>
      <c r="F12" s="30" t="s">
        <v>202</v>
      </c>
      <c r="G12" s="20"/>
    </row>
    <row r="13" spans="1:7" x14ac:dyDescent="0.35">
      <c r="A13" s="31"/>
      <c r="B13" s="31"/>
      <c r="C13" s="31"/>
      <c r="D13" s="31"/>
      <c r="E13" s="31"/>
      <c r="F13" s="31"/>
      <c r="G13" s="22"/>
    </row>
    <row r="14" spans="1:7" ht="21.75" thickBot="1" x14ac:dyDescent="0.4">
      <c r="A14" s="132" t="s">
        <v>77</v>
      </c>
      <c r="B14" s="136"/>
      <c r="C14" s="136"/>
      <c r="D14" s="136"/>
      <c r="E14" s="136"/>
      <c r="F14" s="133"/>
      <c r="G14" s="24">
        <f>SUM(G8:G13)</f>
        <v>1804632.4</v>
      </c>
    </row>
    <row r="15" spans="1:7" ht="21.75" thickTop="1" x14ac:dyDescent="0.35"/>
    <row r="17" spans="1:7" x14ac:dyDescent="0.35">
      <c r="A17" s="33" t="s">
        <v>118</v>
      </c>
      <c r="B17" s="33"/>
      <c r="C17" s="50" t="s">
        <v>170</v>
      </c>
      <c r="D17" s="33"/>
      <c r="E17" s="33"/>
      <c r="F17" s="33"/>
    </row>
    <row r="18" spans="1:7" x14ac:dyDescent="0.35">
      <c r="G18" s="6" t="s">
        <v>247</v>
      </c>
    </row>
  </sheetData>
  <mergeCells count="5">
    <mergeCell ref="A5:F5"/>
    <mergeCell ref="A14:F14"/>
    <mergeCell ref="A1:G1"/>
    <mergeCell ref="A2:G2"/>
    <mergeCell ref="A3:G3"/>
  </mergeCells>
  <pageMargins left="0.2" right="0.2" top="0.5" bottom="0.25" header="0.3" footer="0.3"/>
  <pageSetup paperSize="9" scale="90" orientation="portrait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8"/>
  <sheetViews>
    <sheetView zoomScaleNormal="100" workbookViewId="0">
      <selection activeCell="D26" sqref="D26:D27"/>
    </sheetView>
  </sheetViews>
  <sheetFormatPr defaultRowHeight="21" x14ac:dyDescent="0.35"/>
  <cols>
    <col min="1" max="1" width="10.25" style="1" customWidth="1"/>
    <col min="2" max="2" width="6" style="1" customWidth="1"/>
    <col min="3" max="3" width="20.125" style="1" customWidth="1"/>
    <col min="4" max="4" width="13.625" style="6" customWidth="1"/>
    <col min="5" max="6" width="14.125" style="3" customWidth="1"/>
    <col min="7" max="7" width="13.25" style="6" customWidth="1"/>
    <col min="8" max="8" width="11.125" style="3" customWidth="1"/>
    <col min="9" max="9" width="9" style="1"/>
    <col min="10" max="10" width="13.125" style="1" bestFit="1" customWidth="1"/>
    <col min="11" max="16384" width="9" style="1"/>
  </cols>
  <sheetData>
    <row r="1" spans="1:8" x14ac:dyDescent="0.3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8" x14ac:dyDescent="0.35">
      <c r="A2" s="122" t="s">
        <v>42</v>
      </c>
      <c r="B2" s="122"/>
      <c r="C2" s="122"/>
      <c r="D2" s="122"/>
      <c r="E2" s="122"/>
      <c r="F2" s="122"/>
      <c r="G2" s="122"/>
      <c r="H2" s="122"/>
    </row>
    <row r="3" spans="1:8" x14ac:dyDescent="0.35">
      <c r="A3" s="122" t="s">
        <v>197</v>
      </c>
      <c r="B3" s="122"/>
      <c r="C3" s="122"/>
      <c r="D3" s="122"/>
      <c r="E3" s="122"/>
      <c r="F3" s="122"/>
      <c r="G3" s="122"/>
      <c r="H3" s="122"/>
    </row>
    <row r="4" spans="1:8" x14ac:dyDescent="0.35">
      <c r="A4" s="3"/>
      <c r="B4" s="51"/>
      <c r="C4" s="3"/>
      <c r="D4" s="7"/>
      <c r="G4" s="7"/>
      <c r="H4" s="7"/>
    </row>
    <row r="5" spans="1:8" x14ac:dyDescent="0.35">
      <c r="B5" s="33" t="s">
        <v>119</v>
      </c>
      <c r="C5" s="33"/>
      <c r="D5" s="33"/>
      <c r="E5" s="33"/>
      <c r="F5" s="33"/>
      <c r="G5" s="33"/>
      <c r="H5" s="7"/>
    </row>
    <row r="6" spans="1:8" x14ac:dyDescent="0.35">
      <c r="B6" s="59" t="s">
        <v>146</v>
      </c>
      <c r="C6" s="75"/>
      <c r="D6" s="59"/>
      <c r="E6" s="76" t="s">
        <v>154</v>
      </c>
      <c r="F6" s="60">
        <v>7811.37</v>
      </c>
      <c r="G6" s="58" t="s">
        <v>130</v>
      </c>
      <c r="H6" s="58"/>
    </row>
    <row r="7" spans="1:8" x14ac:dyDescent="0.35">
      <c r="B7" s="59" t="s">
        <v>147</v>
      </c>
      <c r="C7" s="75"/>
      <c r="D7" s="59"/>
      <c r="E7" s="76" t="s">
        <v>155</v>
      </c>
      <c r="F7" s="60">
        <v>43152.47</v>
      </c>
      <c r="G7" s="58" t="s">
        <v>155</v>
      </c>
      <c r="H7" s="58"/>
    </row>
    <row r="8" spans="1:8" x14ac:dyDescent="0.35">
      <c r="B8" s="59" t="s">
        <v>148</v>
      </c>
      <c r="C8" s="75"/>
      <c r="D8" s="59"/>
      <c r="E8" s="76" t="s">
        <v>155</v>
      </c>
      <c r="F8" s="60">
        <v>418288</v>
      </c>
      <c r="G8" s="58" t="s">
        <v>155</v>
      </c>
      <c r="H8" s="58"/>
    </row>
    <row r="9" spans="1:8" x14ac:dyDescent="0.35">
      <c r="B9" s="59" t="s">
        <v>149</v>
      </c>
      <c r="C9" s="75"/>
      <c r="D9" s="59"/>
      <c r="E9" s="76" t="s">
        <v>155</v>
      </c>
      <c r="F9" s="60">
        <v>85.54</v>
      </c>
      <c r="G9" s="58" t="s">
        <v>155</v>
      </c>
      <c r="H9" s="58"/>
    </row>
    <row r="10" spans="1:8" x14ac:dyDescent="0.35">
      <c r="B10" s="59" t="s">
        <v>150</v>
      </c>
      <c r="C10" s="75"/>
      <c r="D10" s="59"/>
      <c r="E10" s="76" t="s">
        <v>155</v>
      </c>
      <c r="F10" s="60">
        <v>617000</v>
      </c>
      <c r="G10" s="58" t="s">
        <v>155</v>
      </c>
      <c r="H10" s="58"/>
    </row>
    <row r="11" spans="1:8" x14ac:dyDescent="0.35">
      <c r="B11" s="59" t="s">
        <v>151</v>
      </c>
      <c r="C11" s="75"/>
      <c r="D11" s="59"/>
      <c r="E11" s="76" t="s">
        <v>155</v>
      </c>
      <c r="F11" s="60">
        <v>83809</v>
      </c>
      <c r="G11" s="58" t="s">
        <v>155</v>
      </c>
      <c r="H11" s="58"/>
    </row>
    <row r="12" spans="1:8" x14ac:dyDescent="0.35">
      <c r="B12" s="59" t="s">
        <v>152</v>
      </c>
      <c r="C12" s="75"/>
      <c r="D12" s="59"/>
      <c r="E12" s="76"/>
      <c r="F12" s="60"/>
      <c r="G12" s="58" t="s">
        <v>155</v>
      </c>
      <c r="H12" s="58"/>
    </row>
    <row r="13" spans="1:8" x14ac:dyDescent="0.35">
      <c r="B13" s="75"/>
      <c r="C13" s="59" t="s">
        <v>153</v>
      </c>
      <c r="D13" s="77"/>
      <c r="E13" s="76" t="s">
        <v>155</v>
      </c>
      <c r="F13" s="60">
        <v>76500</v>
      </c>
      <c r="G13" s="58" t="s">
        <v>155</v>
      </c>
      <c r="H13" s="58"/>
    </row>
    <row r="14" spans="1:8" x14ac:dyDescent="0.35">
      <c r="B14" s="75"/>
      <c r="C14" s="59" t="s">
        <v>186</v>
      </c>
      <c r="D14" s="77"/>
      <c r="E14" s="94"/>
      <c r="F14" s="100">
        <v>17673</v>
      </c>
      <c r="G14" s="93"/>
      <c r="H14" s="93"/>
    </row>
    <row r="15" spans="1:8" ht="21.75" thickBot="1" x14ac:dyDescent="0.4">
      <c r="C15" s="137" t="s">
        <v>77</v>
      </c>
      <c r="D15" s="137"/>
      <c r="E15" s="137"/>
      <c r="F15" s="74">
        <f>SUM(F6:F14)</f>
        <v>1264319.3799999999</v>
      </c>
      <c r="G15" s="58" t="s">
        <v>155</v>
      </c>
      <c r="H15" s="58"/>
    </row>
    <row r="16" spans="1:8" ht="21.75" thickTop="1" x14ac:dyDescent="0.35">
      <c r="E16" s="51"/>
      <c r="F16" s="51"/>
      <c r="H16" s="51"/>
    </row>
    <row r="17" spans="1:8" x14ac:dyDescent="0.35">
      <c r="E17" s="51"/>
      <c r="F17" s="51"/>
      <c r="H17" s="51"/>
    </row>
    <row r="18" spans="1:8" x14ac:dyDescent="0.35">
      <c r="E18" s="51"/>
      <c r="F18" s="51"/>
      <c r="H18" s="51"/>
    </row>
    <row r="19" spans="1:8" x14ac:dyDescent="0.35">
      <c r="B19" s="33" t="s">
        <v>120</v>
      </c>
      <c r="C19" s="33"/>
      <c r="D19" s="33"/>
      <c r="E19" s="33"/>
      <c r="F19" s="33"/>
      <c r="G19" s="33"/>
    </row>
    <row r="20" spans="1:8" x14ac:dyDescent="0.35">
      <c r="C20" s="1" t="s">
        <v>169</v>
      </c>
      <c r="E20" s="51" t="s">
        <v>154</v>
      </c>
      <c r="F20" s="6">
        <v>1.01</v>
      </c>
      <c r="G20" s="51" t="s">
        <v>130</v>
      </c>
    </row>
    <row r="21" spans="1:8" ht="21.75" thickBot="1" x14ac:dyDescent="0.4">
      <c r="F21" s="65">
        <f>SUM(F20)</f>
        <v>1.01</v>
      </c>
      <c r="G21" s="66" t="s">
        <v>155</v>
      </c>
    </row>
    <row r="22" spans="1:8" ht="21.75" thickTop="1" x14ac:dyDescent="0.35"/>
    <row r="24" spans="1:8" x14ac:dyDescent="0.35">
      <c r="B24" s="33" t="s">
        <v>121</v>
      </c>
      <c r="C24" s="33"/>
      <c r="D24" s="33"/>
      <c r="E24" s="33"/>
      <c r="F24" s="33"/>
      <c r="G24" s="33"/>
    </row>
    <row r="26" spans="1:8" x14ac:dyDescent="0.35">
      <c r="A26" s="143" t="s">
        <v>122</v>
      </c>
      <c r="B26" s="144"/>
      <c r="C26" s="124" t="s">
        <v>123</v>
      </c>
      <c r="D26" s="129" t="s">
        <v>87</v>
      </c>
      <c r="E26" s="132" t="s">
        <v>124</v>
      </c>
      <c r="F26" s="133"/>
      <c r="G26" s="129" t="s">
        <v>127</v>
      </c>
      <c r="H26" s="124" t="s">
        <v>128</v>
      </c>
    </row>
    <row r="27" spans="1:8" x14ac:dyDescent="0.35">
      <c r="A27" s="145"/>
      <c r="B27" s="146"/>
      <c r="C27" s="138"/>
      <c r="D27" s="139"/>
      <c r="E27" s="48" t="s">
        <v>125</v>
      </c>
      <c r="F27" s="48" t="s">
        <v>126</v>
      </c>
      <c r="G27" s="139"/>
      <c r="H27" s="138"/>
    </row>
    <row r="28" spans="1:8" x14ac:dyDescent="0.35">
      <c r="A28" s="147" t="s">
        <v>133</v>
      </c>
      <c r="B28" s="148"/>
      <c r="C28" s="47" t="s">
        <v>135</v>
      </c>
      <c r="D28" s="16">
        <v>14398000</v>
      </c>
      <c r="E28" s="47" t="s">
        <v>136</v>
      </c>
      <c r="F28" s="47" t="s">
        <v>137</v>
      </c>
      <c r="G28" s="16">
        <v>5023345.46</v>
      </c>
      <c r="H28" s="47" t="s">
        <v>138</v>
      </c>
    </row>
    <row r="29" spans="1:8" x14ac:dyDescent="0.35">
      <c r="A29" s="149" t="s">
        <v>134</v>
      </c>
      <c r="B29" s="150"/>
      <c r="C29" s="21"/>
      <c r="D29" s="20"/>
      <c r="E29" s="30"/>
      <c r="F29" s="30"/>
      <c r="G29" s="20"/>
      <c r="H29" s="30" t="s">
        <v>139</v>
      </c>
    </row>
    <row r="30" spans="1:8" x14ac:dyDescent="0.35">
      <c r="A30" s="11"/>
      <c r="B30" s="67"/>
      <c r="C30" s="21"/>
      <c r="D30" s="20"/>
      <c r="E30" s="30"/>
      <c r="F30" s="30"/>
      <c r="G30" s="20"/>
      <c r="H30" s="30"/>
    </row>
    <row r="31" spans="1:8" x14ac:dyDescent="0.35">
      <c r="A31" s="11"/>
      <c r="B31" s="67"/>
      <c r="C31" s="21"/>
      <c r="D31" s="20"/>
      <c r="E31" s="30"/>
      <c r="F31" s="30"/>
      <c r="G31" s="20"/>
      <c r="H31" s="30"/>
    </row>
    <row r="32" spans="1:8" x14ac:dyDescent="0.35">
      <c r="A32" s="11"/>
      <c r="B32" s="67"/>
      <c r="C32" s="21"/>
      <c r="D32" s="20"/>
      <c r="E32" s="30"/>
      <c r="F32" s="30"/>
      <c r="G32" s="20"/>
      <c r="H32" s="30"/>
    </row>
    <row r="33" spans="1:10" x14ac:dyDescent="0.35">
      <c r="A33" s="13"/>
      <c r="B33" s="68"/>
      <c r="C33" s="23"/>
      <c r="D33" s="22"/>
      <c r="E33" s="31"/>
      <c r="F33" s="31"/>
      <c r="G33" s="22"/>
      <c r="H33" s="49"/>
    </row>
    <row r="34" spans="1:10" x14ac:dyDescent="0.35">
      <c r="A34" s="140" t="s">
        <v>77</v>
      </c>
      <c r="B34" s="141"/>
      <c r="C34" s="142"/>
      <c r="D34" s="25">
        <f>SUM(D28:D33)</f>
        <v>14398000</v>
      </c>
      <c r="E34" s="132"/>
      <c r="F34" s="133"/>
      <c r="G34" s="25">
        <f>SUM(G28:G33)</f>
        <v>5023345.46</v>
      </c>
      <c r="H34" s="48"/>
      <c r="J34" s="46"/>
    </row>
    <row r="35" spans="1:10" x14ac:dyDescent="0.35">
      <c r="A35" s="1" t="s">
        <v>129</v>
      </c>
      <c r="G35" s="6">
        <v>9374654.5399999991</v>
      </c>
      <c r="H35" s="3" t="s">
        <v>130</v>
      </c>
    </row>
    <row r="38" spans="1:10" x14ac:dyDescent="0.35">
      <c r="A38" s="33"/>
      <c r="B38" s="33" t="s">
        <v>131</v>
      </c>
      <c r="C38" s="33"/>
      <c r="D38" s="33"/>
      <c r="E38" s="57" t="s">
        <v>170</v>
      </c>
      <c r="F38" s="33"/>
      <c r="G38" s="33"/>
    </row>
  </sheetData>
  <mergeCells count="14">
    <mergeCell ref="A34:C34"/>
    <mergeCell ref="E34:F34"/>
    <mergeCell ref="E26:F26"/>
    <mergeCell ref="C26:C27"/>
    <mergeCell ref="D26:D27"/>
    <mergeCell ref="A26:B27"/>
    <mergeCell ref="A28:B28"/>
    <mergeCell ref="A29:B29"/>
    <mergeCell ref="A1:H1"/>
    <mergeCell ref="A2:H2"/>
    <mergeCell ref="A3:H3"/>
    <mergeCell ref="C15:E15"/>
    <mergeCell ref="H26:H27"/>
    <mergeCell ref="G26:G27"/>
  </mergeCells>
  <pageMargins left="0.2" right="0" top="0.5" bottom="0.5" header="0.3" footer="0.3"/>
  <pageSetup paperSize="9" scale="90" orientation="portrait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Normal="100" workbookViewId="0">
      <selection activeCell="O22" sqref="O22:O25"/>
    </sheetView>
  </sheetViews>
  <sheetFormatPr defaultRowHeight="21" x14ac:dyDescent="0.35"/>
  <cols>
    <col min="1" max="1" width="3.75" style="1" customWidth="1"/>
    <col min="2" max="2" width="9" style="1"/>
    <col min="3" max="3" width="8" style="1" customWidth="1"/>
    <col min="4" max="4" width="9" style="1"/>
    <col min="5" max="5" width="16.125" style="1" customWidth="1"/>
    <col min="6" max="6" width="12" style="6" bestFit="1" customWidth="1"/>
    <col min="7" max="7" width="1.25" style="6" customWidth="1"/>
    <col min="8" max="8" width="12.75" style="6" customWidth="1"/>
    <col min="9" max="9" width="1.125" style="1" customWidth="1"/>
    <col min="10" max="10" width="13.625" style="6" customWidth="1"/>
    <col min="11" max="11" width="5.875" style="1" customWidth="1"/>
    <col min="12" max="12" width="12" style="1" bestFit="1" customWidth="1"/>
    <col min="13" max="14" width="9" style="1"/>
    <col min="15" max="15" width="12.625" style="1" customWidth="1"/>
    <col min="16" max="16384" width="9" style="1"/>
  </cols>
  <sheetData>
    <row r="1" spans="1:12" x14ac:dyDescent="0.35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2" x14ac:dyDescent="0.35">
      <c r="A2" s="122" t="s">
        <v>42</v>
      </c>
      <c r="B2" s="122"/>
      <c r="C2" s="122"/>
      <c r="D2" s="122"/>
      <c r="E2" s="122"/>
      <c r="F2" s="122"/>
      <c r="G2" s="122"/>
      <c r="H2" s="122"/>
      <c r="I2" s="122"/>
      <c r="J2" s="122"/>
    </row>
    <row r="3" spans="1:12" x14ac:dyDescent="0.35">
      <c r="A3" s="122" t="s">
        <v>197</v>
      </c>
      <c r="B3" s="122"/>
      <c r="C3" s="122"/>
      <c r="D3" s="122"/>
      <c r="E3" s="122"/>
      <c r="F3" s="122"/>
      <c r="G3" s="122"/>
      <c r="H3" s="122"/>
      <c r="I3" s="122"/>
      <c r="J3" s="122"/>
    </row>
    <row r="4" spans="1:12" x14ac:dyDescent="0.35">
      <c r="A4" s="3"/>
      <c r="B4" s="3"/>
      <c r="C4" s="7"/>
      <c r="D4" s="3"/>
      <c r="E4" s="3"/>
      <c r="F4" s="7"/>
      <c r="G4" s="7"/>
      <c r="H4" s="7"/>
      <c r="I4" s="6"/>
    </row>
    <row r="5" spans="1:12" x14ac:dyDescent="0.35">
      <c r="A5" s="128" t="s">
        <v>132</v>
      </c>
      <c r="B5" s="128"/>
      <c r="C5" s="128"/>
      <c r="D5" s="128"/>
      <c r="E5" s="128"/>
      <c r="F5" s="128"/>
      <c r="G5" s="73"/>
      <c r="H5" s="88"/>
      <c r="I5" s="6"/>
    </row>
    <row r="7" spans="1:12" x14ac:dyDescent="0.35">
      <c r="A7" s="2" t="s">
        <v>203</v>
      </c>
      <c r="J7" s="6">
        <v>14097336.060000001</v>
      </c>
    </row>
    <row r="8" spans="1:12" x14ac:dyDescent="0.35">
      <c r="B8" s="1" t="s">
        <v>174</v>
      </c>
      <c r="F8" s="6">
        <v>4572672.53</v>
      </c>
    </row>
    <row r="9" spans="1:12" x14ac:dyDescent="0.35">
      <c r="B9" s="86" t="s">
        <v>175</v>
      </c>
    </row>
    <row r="10" spans="1:12" x14ac:dyDescent="0.35">
      <c r="B10" s="1" t="s">
        <v>176</v>
      </c>
      <c r="F10" s="87">
        <f>SUM(F8*25/100)</f>
        <v>1143168.1325000001</v>
      </c>
      <c r="G10" s="77"/>
    </row>
    <row r="11" spans="1:12" x14ac:dyDescent="0.35">
      <c r="A11" s="2" t="s">
        <v>177</v>
      </c>
      <c r="B11" s="1" t="s">
        <v>178</v>
      </c>
      <c r="H11" s="108">
        <f>+F8-F10</f>
        <v>3429504.3975</v>
      </c>
      <c r="L11" s="46"/>
    </row>
    <row r="12" spans="1:12" x14ac:dyDescent="0.35">
      <c r="A12" s="2"/>
      <c r="B12" s="1" t="s">
        <v>204</v>
      </c>
      <c r="H12" s="108">
        <v>8000</v>
      </c>
      <c r="L12" s="46"/>
    </row>
    <row r="13" spans="1:12" x14ac:dyDescent="0.35">
      <c r="A13" s="2"/>
      <c r="B13" s="1" t="s">
        <v>205</v>
      </c>
      <c r="H13" s="108">
        <v>4445</v>
      </c>
      <c r="L13" s="46"/>
    </row>
    <row r="14" spans="1:12" x14ac:dyDescent="0.35">
      <c r="B14" s="1" t="s">
        <v>206</v>
      </c>
      <c r="H14" s="6">
        <v>9600</v>
      </c>
    </row>
    <row r="15" spans="1:12" x14ac:dyDescent="0.35">
      <c r="A15" s="2" t="s">
        <v>179</v>
      </c>
      <c r="B15" s="1" t="s">
        <v>180</v>
      </c>
      <c r="H15" s="87">
        <v>-3232240</v>
      </c>
      <c r="J15" s="87">
        <f>SUM(H11:H15)</f>
        <v>219309.39749999996</v>
      </c>
    </row>
    <row r="16" spans="1:12" ht="21.75" thickBot="1" x14ac:dyDescent="0.4">
      <c r="A16" s="2" t="s">
        <v>181</v>
      </c>
      <c r="J16" s="61">
        <f>SUM(J7:J15)</f>
        <v>14316645.4575</v>
      </c>
    </row>
    <row r="17" spans="1:12" ht="21.75" thickTop="1" x14ac:dyDescent="0.35"/>
    <row r="19" spans="1:12" x14ac:dyDescent="0.35">
      <c r="A19" s="2" t="s">
        <v>230</v>
      </c>
    </row>
    <row r="20" spans="1:12" x14ac:dyDescent="0.35">
      <c r="B20" s="1">
        <v>1</v>
      </c>
      <c r="C20" s="1" t="s">
        <v>8</v>
      </c>
      <c r="H20" s="89">
        <v>2422392.73</v>
      </c>
      <c r="I20" s="89"/>
    </row>
    <row r="21" spans="1:12" x14ac:dyDescent="0.35">
      <c r="B21" s="1">
        <v>2</v>
      </c>
      <c r="C21" s="1" t="s">
        <v>11</v>
      </c>
      <c r="H21" s="6">
        <f>19097+119961.25+1975</f>
        <v>141033.25</v>
      </c>
    </row>
    <row r="22" spans="1:12" x14ac:dyDescent="0.35">
      <c r="B22" s="1">
        <v>3</v>
      </c>
      <c r="C22" s="1" t="s">
        <v>12</v>
      </c>
      <c r="H22" s="6">
        <v>156525</v>
      </c>
    </row>
    <row r="23" spans="1:12" x14ac:dyDescent="0.35">
      <c r="B23" s="1">
        <v>4</v>
      </c>
      <c r="C23" s="1" t="s">
        <v>182</v>
      </c>
      <c r="H23" s="6">
        <v>138460</v>
      </c>
    </row>
    <row r="24" spans="1:12" x14ac:dyDescent="0.35">
      <c r="B24" s="1">
        <v>5</v>
      </c>
      <c r="C24" s="1" t="s">
        <v>183</v>
      </c>
    </row>
    <row r="25" spans="1:12" x14ac:dyDescent="0.35">
      <c r="C25" s="1" t="s">
        <v>184</v>
      </c>
      <c r="H25" s="77">
        <v>5155000</v>
      </c>
      <c r="L25" s="46"/>
    </row>
    <row r="26" spans="1:12" x14ac:dyDescent="0.35">
      <c r="B26" s="1">
        <v>6</v>
      </c>
      <c r="C26" s="1" t="s">
        <v>185</v>
      </c>
      <c r="H26" s="87">
        <v>6303234.4800000004</v>
      </c>
    </row>
    <row r="27" spans="1:12" ht="21.75" thickBot="1" x14ac:dyDescent="0.4">
      <c r="H27" s="61">
        <f>SUM(H20:H26)</f>
        <v>14316645.460000001</v>
      </c>
    </row>
    <row r="28" spans="1:12" ht="21.75" thickTop="1" x14ac:dyDescent="0.35"/>
    <row r="31" spans="1:12" x14ac:dyDescent="0.35">
      <c r="B31" s="86"/>
      <c r="C31" s="86"/>
      <c r="D31" s="86"/>
      <c r="E31" s="86"/>
      <c r="F31" s="106"/>
    </row>
  </sheetData>
  <mergeCells count="4">
    <mergeCell ref="A5:F5"/>
    <mergeCell ref="A1:J1"/>
    <mergeCell ref="A2:J2"/>
    <mergeCell ref="A3:J3"/>
  </mergeCells>
  <pageMargins left="0.7" right="0.2" top="0.75" bottom="0.75" header="0.3" footer="0.3"/>
  <pageSetup paperSize="9" orientation="portrait" verticalDpi="0" r:id="rId1"/>
  <headerFooter>
    <oddFooter>&amp;R&amp;"TH SarabunPSK,ตัวเอียง"&amp;10D/งบแสดงฐานะการเงิน/ปีงบประมาณ 2558/งบบแสดงฐานะการเงินและงบประกอบ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33" zoomScaleNormal="100" workbookViewId="0">
      <selection sqref="A1:H44"/>
    </sheetView>
  </sheetViews>
  <sheetFormatPr defaultRowHeight="18.75" x14ac:dyDescent="0.3"/>
  <cols>
    <col min="1" max="1" width="17.75" style="70" customWidth="1"/>
    <col min="2" max="2" width="21.375" style="70" customWidth="1"/>
    <col min="3" max="3" width="30.25" style="69" customWidth="1"/>
    <col min="4" max="4" width="12.625" style="72" customWidth="1"/>
    <col min="5" max="5" width="12.125" style="72" customWidth="1"/>
    <col min="6" max="6" width="12" style="72" customWidth="1"/>
    <col min="7" max="8" width="11.125" style="72" customWidth="1"/>
    <col min="9" max="16384" width="9" style="69"/>
  </cols>
  <sheetData>
    <row r="1" spans="1:8" x14ac:dyDescent="0.3">
      <c r="A1" s="155" t="s">
        <v>0</v>
      </c>
      <c r="B1" s="155"/>
      <c r="C1" s="155"/>
      <c r="D1" s="155"/>
      <c r="E1" s="155"/>
      <c r="F1" s="155"/>
      <c r="G1" s="155"/>
      <c r="H1" s="155"/>
    </row>
    <row r="2" spans="1:8" x14ac:dyDescent="0.3">
      <c r="A2" s="155" t="s">
        <v>42</v>
      </c>
      <c r="B2" s="155"/>
      <c r="C2" s="155"/>
      <c r="D2" s="155"/>
      <c r="E2" s="155"/>
      <c r="F2" s="155"/>
      <c r="G2" s="155"/>
      <c r="H2" s="155"/>
    </row>
    <row r="3" spans="1:8" x14ac:dyDescent="0.3">
      <c r="A3" s="155" t="s">
        <v>197</v>
      </c>
      <c r="B3" s="155"/>
      <c r="C3" s="155"/>
      <c r="D3" s="155"/>
      <c r="E3" s="155"/>
      <c r="F3" s="155"/>
      <c r="G3" s="155"/>
      <c r="H3" s="155"/>
    </row>
    <row r="4" spans="1:8" x14ac:dyDescent="0.3">
      <c r="C4" s="71"/>
      <c r="D4" s="71"/>
      <c r="E4" s="71"/>
      <c r="F4" s="71"/>
    </row>
    <row r="5" spans="1:8" x14ac:dyDescent="0.3">
      <c r="A5" s="151" t="s">
        <v>173</v>
      </c>
      <c r="B5" s="151"/>
      <c r="C5" s="151"/>
      <c r="D5" s="151"/>
      <c r="E5" s="151"/>
      <c r="F5" s="151"/>
    </row>
    <row r="7" spans="1:8" x14ac:dyDescent="0.3">
      <c r="A7" s="80" t="s">
        <v>106</v>
      </c>
      <c r="B7" s="80" t="s">
        <v>107</v>
      </c>
      <c r="C7" s="80" t="s">
        <v>108</v>
      </c>
      <c r="D7" s="81" t="s">
        <v>140</v>
      </c>
      <c r="E7" s="81" t="s">
        <v>142</v>
      </c>
      <c r="F7" s="81" t="s">
        <v>143</v>
      </c>
      <c r="G7" s="81" t="s">
        <v>144</v>
      </c>
      <c r="H7" s="81" t="s">
        <v>145</v>
      </c>
    </row>
    <row r="8" spans="1:8" x14ac:dyDescent="0.3">
      <c r="A8" s="85"/>
      <c r="B8" s="85"/>
      <c r="C8" s="85"/>
      <c r="D8" s="96" t="s">
        <v>141</v>
      </c>
      <c r="E8" s="96"/>
      <c r="F8" s="96"/>
      <c r="G8" s="96"/>
      <c r="H8" s="96"/>
    </row>
    <row r="9" spans="1:8" x14ac:dyDescent="0.3">
      <c r="A9" s="83" t="s">
        <v>115</v>
      </c>
      <c r="B9" s="83" t="s">
        <v>171</v>
      </c>
      <c r="C9" s="113" t="s">
        <v>207</v>
      </c>
      <c r="D9" s="78">
        <v>129000</v>
      </c>
      <c r="E9" s="78">
        <v>128700</v>
      </c>
      <c r="F9" s="78">
        <v>128700</v>
      </c>
      <c r="G9" s="78">
        <f>D9-F9</f>
        <v>300</v>
      </c>
      <c r="H9" s="78"/>
    </row>
    <row r="10" spans="1:8" x14ac:dyDescent="0.3">
      <c r="A10" s="84"/>
      <c r="B10" s="84" t="s">
        <v>172</v>
      </c>
      <c r="C10" s="114"/>
      <c r="D10" s="79"/>
      <c r="E10" s="79"/>
      <c r="F10" s="79"/>
      <c r="G10" s="79"/>
      <c r="H10" s="79"/>
    </row>
    <row r="11" spans="1:8" x14ac:dyDescent="0.3">
      <c r="A11" s="84"/>
      <c r="B11" s="84" t="s">
        <v>216</v>
      </c>
      <c r="C11" s="114" t="s">
        <v>208</v>
      </c>
      <c r="D11" s="79">
        <v>880000</v>
      </c>
      <c r="E11" s="79">
        <v>879000</v>
      </c>
      <c r="F11" s="79">
        <v>879000</v>
      </c>
      <c r="G11" s="79">
        <f>+D11-F11</f>
        <v>1000</v>
      </c>
      <c r="H11" s="79"/>
    </row>
    <row r="12" spans="1:8" x14ac:dyDescent="0.3">
      <c r="A12" s="84"/>
      <c r="B12" s="84"/>
      <c r="C12" s="114" t="s">
        <v>209</v>
      </c>
      <c r="D12" s="79"/>
      <c r="E12" s="79"/>
      <c r="F12" s="79"/>
      <c r="G12" s="79"/>
      <c r="H12" s="79"/>
    </row>
    <row r="13" spans="1:8" x14ac:dyDescent="0.3">
      <c r="A13" s="84"/>
      <c r="B13" s="84"/>
      <c r="C13" s="114"/>
      <c r="D13" s="79"/>
      <c r="E13" s="79"/>
      <c r="F13" s="79"/>
      <c r="G13" s="79"/>
      <c r="H13" s="79"/>
    </row>
    <row r="14" spans="1:8" x14ac:dyDescent="0.3">
      <c r="A14" s="84"/>
      <c r="B14" s="84" t="s">
        <v>217</v>
      </c>
      <c r="C14" s="114" t="s">
        <v>210</v>
      </c>
      <c r="D14" s="79">
        <v>133000</v>
      </c>
      <c r="E14" s="79">
        <v>132000</v>
      </c>
      <c r="F14" s="79">
        <v>132000</v>
      </c>
      <c r="G14" s="79">
        <f t="shared" ref="G14:G31" si="0">+D14-F14</f>
        <v>1000</v>
      </c>
      <c r="H14" s="79"/>
    </row>
    <row r="15" spans="1:8" x14ac:dyDescent="0.3">
      <c r="A15" s="84"/>
      <c r="B15" s="84"/>
      <c r="C15" s="114" t="s">
        <v>211</v>
      </c>
      <c r="D15" s="79"/>
      <c r="E15" s="79"/>
      <c r="F15" s="79"/>
      <c r="G15" s="79"/>
      <c r="H15" s="79"/>
    </row>
    <row r="16" spans="1:8" x14ac:dyDescent="0.3">
      <c r="A16" s="84"/>
      <c r="B16" s="84"/>
      <c r="C16" s="114"/>
      <c r="D16" s="79"/>
      <c r="E16" s="79"/>
      <c r="F16" s="79"/>
      <c r="G16" s="79"/>
      <c r="H16" s="79"/>
    </row>
    <row r="17" spans="1:8" x14ac:dyDescent="0.3">
      <c r="A17" s="84"/>
      <c r="B17" s="84"/>
      <c r="C17" s="114" t="s">
        <v>212</v>
      </c>
      <c r="D17" s="79">
        <v>167000</v>
      </c>
      <c r="E17" s="79">
        <v>166000</v>
      </c>
      <c r="F17" s="79">
        <v>166000</v>
      </c>
      <c r="G17" s="79">
        <f t="shared" si="0"/>
        <v>1000</v>
      </c>
      <c r="H17" s="79"/>
    </row>
    <row r="18" spans="1:8" x14ac:dyDescent="0.3">
      <c r="A18" s="84"/>
      <c r="B18" s="84"/>
      <c r="C18" s="114" t="s">
        <v>213</v>
      </c>
      <c r="D18" s="79"/>
      <c r="E18" s="79"/>
      <c r="F18" s="79"/>
      <c r="G18" s="79">
        <f t="shared" si="0"/>
        <v>0</v>
      </c>
      <c r="H18" s="79"/>
    </row>
    <row r="19" spans="1:8" x14ac:dyDescent="0.3">
      <c r="A19" s="84"/>
      <c r="B19" s="84"/>
      <c r="C19" s="114"/>
      <c r="D19" s="79"/>
      <c r="E19" s="79"/>
      <c r="F19" s="79"/>
      <c r="G19" s="79"/>
      <c r="H19" s="79"/>
    </row>
    <row r="20" spans="1:8" x14ac:dyDescent="0.3">
      <c r="A20" s="84"/>
      <c r="B20" s="84"/>
      <c r="C20" s="114" t="s">
        <v>214</v>
      </c>
      <c r="D20" s="79">
        <v>79500</v>
      </c>
      <c r="E20" s="79">
        <v>79500</v>
      </c>
      <c r="F20" s="79">
        <v>79500</v>
      </c>
      <c r="G20" s="79">
        <f t="shared" si="0"/>
        <v>0</v>
      </c>
      <c r="H20" s="79"/>
    </row>
    <row r="21" spans="1:8" x14ac:dyDescent="0.3">
      <c r="A21" s="84"/>
      <c r="B21" s="84"/>
      <c r="C21" s="114"/>
      <c r="D21" s="79"/>
      <c r="E21" s="79"/>
      <c r="F21" s="79"/>
      <c r="G21" s="79"/>
      <c r="H21" s="79"/>
    </row>
    <row r="22" spans="1:8" x14ac:dyDescent="0.3">
      <c r="A22" s="84"/>
      <c r="B22" s="84"/>
      <c r="C22" s="114" t="s">
        <v>212</v>
      </c>
      <c r="D22" s="79">
        <v>374000</v>
      </c>
      <c r="E22" s="79">
        <v>373000</v>
      </c>
      <c r="F22" s="79">
        <v>373000</v>
      </c>
      <c r="G22" s="79">
        <f t="shared" si="0"/>
        <v>1000</v>
      </c>
      <c r="H22" s="79"/>
    </row>
    <row r="23" spans="1:8" x14ac:dyDescent="0.3">
      <c r="A23" s="84"/>
      <c r="B23" s="84"/>
      <c r="C23" s="114" t="s">
        <v>215</v>
      </c>
      <c r="D23" s="79"/>
      <c r="E23" s="79"/>
      <c r="F23" s="79"/>
      <c r="G23" s="79">
        <f t="shared" si="0"/>
        <v>0</v>
      </c>
      <c r="H23" s="79"/>
    </row>
    <row r="24" spans="1:8" x14ac:dyDescent="0.3">
      <c r="A24" s="84"/>
      <c r="B24" s="84"/>
      <c r="C24" s="114"/>
      <c r="D24" s="79"/>
      <c r="E24" s="79"/>
      <c r="F24" s="79"/>
      <c r="G24" s="79">
        <f t="shared" si="0"/>
        <v>0</v>
      </c>
      <c r="H24" s="79"/>
    </row>
    <row r="25" spans="1:8" x14ac:dyDescent="0.3">
      <c r="A25" s="84"/>
      <c r="B25" s="84"/>
      <c r="C25" s="114" t="s">
        <v>218</v>
      </c>
      <c r="D25" s="79">
        <v>499000</v>
      </c>
      <c r="E25" s="79">
        <v>497500</v>
      </c>
      <c r="F25" s="79">
        <v>497500</v>
      </c>
      <c r="G25" s="79">
        <f t="shared" si="0"/>
        <v>1500</v>
      </c>
      <c r="H25" s="79"/>
    </row>
    <row r="26" spans="1:8" x14ac:dyDescent="0.3">
      <c r="A26" s="110"/>
      <c r="B26" s="110"/>
      <c r="C26" s="115" t="s">
        <v>219</v>
      </c>
      <c r="D26" s="111"/>
      <c r="E26" s="111"/>
      <c r="F26" s="111"/>
      <c r="G26" s="79">
        <f t="shared" si="0"/>
        <v>0</v>
      </c>
      <c r="H26" s="111"/>
    </row>
    <row r="27" spans="1:8" x14ac:dyDescent="0.3">
      <c r="A27" s="84"/>
      <c r="B27" s="84"/>
      <c r="C27" s="114"/>
      <c r="D27" s="79"/>
      <c r="E27" s="79"/>
      <c r="F27" s="79"/>
      <c r="G27" s="79">
        <f t="shared" si="0"/>
        <v>0</v>
      </c>
      <c r="H27" s="79"/>
    </row>
    <row r="28" spans="1:8" x14ac:dyDescent="0.3">
      <c r="A28" s="84"/>
      <c r="B28" s="84"/>
      <c r="C28" s="114" t="s">
        <v>212</v>
      </c>
      <c r="D28" s="79">
        <v>116000</v>
      </c>
      <c r="E28" s="79">
        <v>115000</v>
      </c>
      <c r="F28" s="79">
        <v>115000</v>
      </c>
      <c r="G28" s="79">
        <f t="shared" si="0"/>
        <v>1000</v>
      </c>
      <c r="H28" s="79"/>
    </row>
    <row r="29" spans="1:8" x14ac:dyDescent="0.3">
      <c r="A29" s="84"/>
      <c r="B29" s="84"/>
      <c r="C29" s="114" t="s">
        <v>220</v>
      </c>
      <c r="D29" s="79"/>
      <c r="E29" s="79"/>
      <c r="F29" s="79"/>
      <c r="G29" s="79">
        <f t="shared" si="0"/>
        <v>0</v>
      </c>
      <c r="H29" s="79"/>
    </row>
    <row r="30" spans="1:8" x14ac:dyDescent="0.3">
      <c r="A30" s="84"/>
      <c r="B30" s="84"/>
      <c r="C30" s="114"/>
      <c r="D30" s="79"/>
      <c r="E30" s="79"/>
      <c r="F30" s="79"/>
      <c r="G30" s="79">
        <f t="shared" si="0"/>
        <v>0</v>
      </c>
      <c r="H30" s="79"/>
    </row>
    <row r="31" spans="1:8" x14ac:dyDescent="0.3">
      <c r="A31" s="84"/>
      <c r="B31" s="84"/>
      <c r="C31" s="114" t="s">
        <v>212</v>
      </c>
      <c r="D31" s="79">
        <v>625000</v>
      </c>
      <c r="E31" s="79">
        <v>624000</v>
      </c>
      <c r="F31" s="79">
        <v>624000</v>
      </c>
      <c r="G31" s="79">
        <f t="shared" si="0"/>
        <v>1000</v>
      </c>
      <c r="H31" s="79"/>
    </row>
    <row r="32" spans="1:8" x14ac:dyDescent="0.3">
      <c r="A32" s="84"/>
      <c r="B32" s="84"/>
      <c r="C32" s="114" t="s">
        <v>221</v>
      </c>
      <c r="D32" s="79"/>
      <c r="E32" s="79"/>
      <c r="F32" s="79"/>
      <c r="G32" s="79"/>
      <c r="H32" s="79"/>
    </row>
    <row r="33" spans="1:8" x14ac:dyDescent="0.3">
      <c r="A33" s="84"/>
      <c r="B33" s="84"/>
      <c r="C33" s="114" t="s">
        <v>222</v>
      </c>
      <c r="D33" s="79"/>
      <c r="E33" s="79"/>
      <c r="F33" s="79"/>
      <c r="G33" s="79"/>
      <c r="H33" s="79"/>
    </row>
    <row r="34" spans="1:8" x14ac:dyDescent="0.3">
      <c r="A34" s="84"/>
      <c r="B34" s="84"/>
      <c r="C34" s="114" t="s">
        <v>223</v>
      </c>
      <c r="D34" s="79"/>
      <c r="E34" s="79"/>
      <c r="F34" s="79"/>
      <c r="G34" s="79"/>
      <c r="H34" s="79"/>
    </row>
    <row r="35" spans="1:8" x14ac:dyDescent="0.3">
      <c r="A35" s="84"/>
      <c r="B35" s="84"/>
      <c r="C35" s="114"/>
      <c r="D35" s="79"/>
      <c r="E35" s="79"/>
      <c r="F35" s="79"/>
      <c r="G35" s="79"/>
      <c r="H35" s="79"/>
    </row>
    <row r="36" spans="1:8" x14ac:dyDescent="0.3">
      <c r="A36" s="84" t="s">
        <v>224</v>
      </c>
      <c r="B36" s="84" t="s">
        <v>225</v>
      </c>
      <c r="C36" s="114" t="s">
        <v>226</v>
      </c>
      <c r="D36" s="79">
        <v>72000</v>
      </c>
      <c r="E36" s="79">
        <v>72000</v>
      </c>
      <c r="F36" s="79">
        <v>72000</v>
      </c>
      <c r="G36" s="79">
        <v>0</v>
      </c>
      <c r="H36" s="79"/>
    </row>
    <row r="37" spans="1:8" x14ac:dyDescent="0.3">
      <c r="A37" s="84"/>
      <c r="B37" s="84"/>
      <c r="C37" s="114"/>
      <c r="D37" s="79"/>
      <c r="E37" s="79"/>
      <c r="F37" s="79"/>
      <c r="G37" s="79"/>
      <c r="H37" s="79"/>
    </row>
    <row r="38" spans="1:8" x14ac:dyDescent="0.3">
      <c r="A38" s="84" t="s">
        <v>227</v>
      </c>
      <c r="B38" s="84" t="s">
        <v>228</v>
      </c>
      <c r="C38" s="114" t="s">
        <v>229</v>
      </c>
      <c r="D38" s="79">
        <v>165540</v>
      </c>
      <c r="E38" s="79">
        <v>165540</v>
      </c>
      <c r="F38" s="79">
        <v>165540</v>
      </c>
      <c r="G38" s="79"/>
      <c r="H38" s="79"/>
    </row>
    <row r="39" spans="1:8" x14ac:dyDescent="0.3">
      <c r="A39" s="84"/>
      <c r="B39" s="84"/>
      <c r="C39" s="114"/>
      <c r="D39" s="79"/>
      <c r="E39" s="79"/>
      <c r="F39" s="79"/>
      <c r="G39" s="79"/>
      <c r="H39" s="79"/>
    </row>
    <row r="40" spans="1:8" x14ac:dyDescent="0.3">
      <c r="A40" s="84"/>
      <c r="B40" s="84"/>
      <c r="C40" s="114"/>
      <c r="D40" s="79"/>
      <c r="E40" s="79"/>
      <c r="F40" s="79"/>
      <c r="G40" s="79"/>
      <c r="H40" s="79"/>
    </row>
    <row r="41" spans="1:8" x14ac:dyDescent="0.3">
      <c r="A41" s="95"/>
      <c r="B41" s="95"/>
      <c r="C41" s="116"/>
      <c r="D41" s="97"/>
      <c r="E41" s="97"/>
      <c r="F41" s="97"/>
      <c r="G41" s="97"/>
      <c r="H41" s="97"/>
    </row>
    <row r="42" spans="1:8" x14ac:dyDescent="0.3">
      <c r="A42" s="152" t="s">
        <v>77</v>
      </c>
      <c r="B42" s="153"/>
      <c r="C42" s="154"/>
      <c r="D42" s="82">
        <f>SUM(D9:D41)</f>
        <v>3240040</v>
      </c>
      <c r="E42" s="82">
        <f>SUM(E9:E41)</f>
        <v>3232240</v>
      </c>
      <c r="F42" s="82">
        <f>SUM(F9:F41)</f>
        <v>3232240</v>
      </c>
      <c r="G42" s="82">
        <f>SUM(G9:G41)</f>
        <v>7800</v>
      </c>
      <c r="H42" s="82">
        <f>SUM(H9:H41)</f>
        <v>0</v>
      </c>
    </row>
    <row r="53" spans="5:5" x14ac:dyDescent="0.3">
      <c r="E53" s="72">
        <f>128700+879000+79500+1410000+569500+165540</f>
        <v>3232240</v>
      </c>
    </row>
  </sheetData>
  <mergeCells count="5">
    <mergeCell ref="A5:F5"/>
    <mergeCell ref="A42:C42"/>
    <mergeCell ref="A1:H1"/>
    <mergeCell ref="A2:H2"/>
    <mergeCell ref="A3:H3"/>
  </mergeCells>
  <pageMargins left="0.74803149606299213" right="0.19685039370078741" top="0.74803149606299213" bottom="0.74803149606299213" header="0.31496062992125984" footer="0.31496062992125984"/>
  <pageSetup paperSize="9" orientation="landscape" verticalDpi="0" r:id="rId1"/>
  <headerFooter>
    <oddFooter>&amp;R&amp;"TH SarabunPSK,ตัวเอียง"&amp;10D/งบแสดฐานะการเงิน/ปีงบประมาณ 2558/งบแสดงฐานะการเงินและงบประกอบ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H11" sqref="H11"/>
    </sheetView>
  </sheetViews>
  <sheetFormatPr defaultRowHeight="21" x14ac:dyDescent="0.35"/>
  <cols>
    <col min="1" max="1" width="16.875" style="93" customWidth="1"/>
    <col min="2" max="2" width="20" style="93" customWidth="1"/>
    <col min="3" max="3" width="28" style="1" customWidth="1"/>
    <col min="4" max="4" width="12.625" style="6" customWidth="1"/>
    <col min="5" max="5" width="12.125" style="6" customWidth="1"/>
    <col min="6" max="6" width="12" style="6" customWidth="1"/>
    <col min="7" max="7" width="11.125" style="6" customWidth="1"/>
    <col min="8" max="8" width="14" style="6" customWidth="1"/>
    <col min="9" max="16384" width="9" style="1"/>
  </cols>
  <sheetData>
    <row r="1" spans="1:8" x14ac:dyDescent="0.3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8" x14ac:dyDescent="0.35">
      <c r="A2" s="122" t="s">
        <v>42</v>
      </c>
      <c r="B2" s="122"/>
      <c r="C2" s="122"/>
      <c r="D2" s="122"/>
      <c r="E2" s="122"/>
      <c r="F2" s="122"/>
      <c r="G2" s="122"/>
      <c r="H2" s="122"/>
    </row>
    <row r="3" spans="1:8" x14ac:dyDescent="0.35">
      <c r="A3" s="122" t="s">
        <v>197</v>
      </c>
      <c r="B3" s="122"/>
      <c r="C3" s="122"/>
      <c r="D3" s="122"/>
      <c r="E3" s="122"/>
      <c r="F3" s="122"/>
      <c r="G3" s="122"/>
      <c r="H3" s="122"/>
    </row>
    <row r="4" spans="1:8" x14ac:dyDescent="0.35">
      <c r="C4" s="7"/>
      <c r="D4" s="7"/>
      <c r="E4" s="7"/>
      <c r="F4" s="7"/>
    </row>
    <row r="5" spans="1:8" x14ac:dyDescent="0.35">
      <c r="A5" s="128" t="s">
        <v>193</v>
      </c>
      <c r="B5" s="128"/>
      <c r="C5" s="128"/>
      <c r="D5" s="128"/>
      <c r="E5" s="128"/>
      <c r="F5" s="128"/>
    </row>
    <row r="7" spans="1:8" x14ac:dyDescent="0.35">
      <c r="A7" s="104" t="s">
        <v>106</v>
      </c>
      <c r="B7" s="104" t="s">
        <v>107</v>
      </c>
      <c r="C7" s="104" t="s">
        <v>108</v>
      </c>
      <c r="D7" s="8" t="s">
        <v>140</v>
      </c>
      <c r="E7" s="8" t="s">
        <v>142</v>
      </c>
      <c r="F7" s="8" t="s">
        <v>143</v>
      </c>
      <c r="G7" s="8" t="s">
        <v>144</v>
      </c>
      <c r="H7" s="8" t="s">
        <v>145</v>
      </c>
    </row>
    <row r="8" spans="1:8" x14ac:dyDescent="0.35">
      <c r="A8" s="48"/>
      <c r="B8" s="48"/>
      <c r="C8" s="48"/>
      <c r="D8" s="9" t="s">
        <v>141</v>
      </c>
      <c r="E8" s="9"/>
      <c r="F8" s="9"/>
      <c r="G8" s="9"/>
      <c r="H8" s="9"/>
    </row>
    <row r="9" spans="1:8" x14ac:dyDescent="0.35">
      <c r="A9" s="30"/>
      <c r="B9" s="30"/>
      <c r="C9" s="21"/>
      <c r="D9" s="20"/>
      <c r="E9" s="20"/>
      <c r="F9" s="20"/>
      <c r="G9" s="20"/>
      <c r="H9" s="20"/>
    </row>
    <row r="10" spans="1:8" x14ac:dyDescent="0.35">
      <c r="A10" s="30" t="s">
        <v>170</v>
      </c>
      <c r="B10" s="30" t="s">
        <v>170</v>
      </c>
      <c r="C10" s="30" t="s">
        <v>170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30"/>
      <c r="B11" s="30"/>
      <c r="C11" s="21"/>
      <c r="D11" s="20"/>
      <c r="E11" s="20"/>
      <c r="F11" s="20"/>
      <c r="G11" s="20"/>
      <c r="H11" s="20"/>
    </row>
    <row r="12" spans="1:8" x14ac:dyDescent="0.35">
      <c r="A12" s="30"/>
      <c r="B12" s="30"/>
      <c r="C12" s="21"/>
      <c r="D12" s="20"/>
      <c r="E12" s="20"/>
      <c r="F12" s="20"/>
      <c r="G12" s="20"/>
      <c r="H12" s="20"/>
    </row>
    <row r="13" spans="1:8" x14ac:dyDescent="0.35">
      <c r="A13" s="30"/>
      <c r="B13" s="30"/>
      <c r="C13" s="21"/>
      <c r="D13" s="20"/>
      <c r="E13" s="20"/>
      <c r="F13" s="20"/>
      <c r="G13" s="20"/>
      <c r="H13" s="20"/>
    </row>
    <row r="14" spans="1:8" x14ac:dyDescent="0.35">
      <c r="A14" s="30"/>
      <c r="B14" s="30"/>
      <c r="C14" s="21"/>
      <c r="D14" s="20"/>
      <c r="E14" s="20"/>
      <c r="F14" s="20"/>
      <c r="G14" s="20"/>
      <c r="H14" s="20"/>
    </row>
    <row r="15" spans="1:8" x14ac:dyDescent="0.35">
      <c r="A15" s="30"/>
      <c r="B15" s="30"/>
      <c r="C15" s="21"/>
      <c r="D15" s="20"/>
      <c r="E15" s="20"/>
      <c r="F15" s="20"/>
      <c r="G15" s="20"/>
      <c r="H15" s="20"/>
    </row>
    <row r="16" spans="1:8" x14ac:dyDescent="0.35">
      <c r="A16" s="30"/>
      <c r="B16" s="30"/>
      <c r="C16" s="21"/>
      <c r="D16" s="20"/>
      <c r="E16" s="20"/>
      <c r="F16" s="20"/>
      <c r="G16" s="20"/>
      <c r="H16" s="20"/>
    </row>
    <row r="17" spans="1:8" x14ac:dyDescent="0.35">
      <c r="A17" s="48"/>
      <c r="B17" s="48"/>
      <c r="C17" s="105"/>
      <c r="D17" s="25"/>
      <c r="E17" s="25"/>
      <c r="F17" s="25"/>
      <c r="G17" s="20"/>
      <c r="H17" s="25"/>
    </row>
    <row r="18" spans="1:8" x14ac:dyDescent="0.35">
      <c r="A18" s="156" t="s">
        <v>77</v>
      </c>
      <c r="B18" s="157"/>
      <c r="C18" s="158"/>
      <c r="D18" s="36">
        <f>SUM(D9:D17)</f>
        <v>0</v>
      </c>
      <c r="E18" s="36">
        <f>SUM(E9:E17)</f>
        <v>0</v>
      </c>
      <c r="F18" s="36">
        <f>SUM(F9:F17)</f>
        <v>0</v>
      </c>
      <c r="G18" s="36">
        <f>SUM(G9:G17)</f>
        <v>0</v>
      </c>
      <c r="H18" s="36">
        <f>SUM(H9:H17)</f>
        <v>0</v>
      </c>
    </row>
  </sheetData>
  <mergeCells count="5">
    <mergeCell ref="A1:H1"/>
    <mergeCell ref="A2:H2"/>
    <mergeCell ref="A3:H3"/>
    <mergeCell ref="A5:F5"/>
    <mergeCell ref="A18:C18"/>
  </mergeCells>
  <pageMargins left="0.75" right="0.2" top="0.75" bottom="0.75" header="0.3" footer="0.3"/>
  <pageSetup paperSize="9" orientation="landscape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3" sqref="D13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3</vt:i4>
      </vt:variant>
    </vt:vector>
  </HeadingPairs>
  <TitlesOfParts>
    <vt:vector size="16" baseType="lpstr">
      <vt:lpstr>งบแสดงฐานะการเงิน</vt:lpstr>
      <vt:lpstr>หมายเหตุ 1</vt:lpstr>
      <vt:lpstr>กระดาษทำการงบทรัพย์สิน</vt:lpstr>
      <vt:lpstr>หมายเหตุ 2</vt:lpstr>
      <vt:lpstr>หมายเหตุ 3-4</vt:lpstr>
      <vt:lpstr>หมายเหตุ 5</vt:lpstr>
      <vt:lpstr>หมายเหตุ 6-9</vt:lpstr>
      <vt:lpstr>หมายเหตุ 10-11</vt:lpstr>
      <vt:lpstr>หมายเหตุ 12-15</vt:lpstr>
      <vt:lpstr>หมายเหตุ 16</vt:lpstr>
      <vt:lpstr>แนบท้ายหมายเหตุ 16</vt:lpstr>
      <vt:lpstr>หมายเหตุ 17</vt:lpstr>
      <vt:lpstr>Sheet1</vt:lpstr>
      <vt:lpstr>'แนบท้ายหมายเหตุ 16'!Print_Titles</vt:lpstr>
      <vt:lpstr>'หมายเหตุ 17'!Print_Titles</vt:lpstr>
      <vt:lpstr>'หมายเหตุ 5'!Print_Titles</vt:lpstr>
    </vt:vector>
  </TitlesOfParts>
  <Company>Update24h.Com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Member of Update24h</dc:creator>
  <cp:lastModifiedBy>Advice Phatthalung</cp:lastModifiedBy>
  <cp:lastPrinted>2016-11-15T03:25:18Z</cp:lastPrinted>
  <dcterms:created xsi:type="dcterms:W3CDTF">2015-10-23T16:22:19Z</dcterms:created>
  <dcterms:modified xsi:type="dcterms:W3CDTF">2016-11-17T04:25:56Z</dcterms:modified>
</cp:coreProperties>
</file>